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anches" sheetId="1" r:id="rId4"/>
    <sheet state="visible" name="Assumptions" sheetId="2" r:id="rId5"/>
    <sheet state="visible" name="Dashboard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 xmlns:xr="http://schemas.microsoft.com/office/spreadsheetml/2014/revision">
  <authors>
    <author/>
  </authors>
  <commentList>
    <comment authorId="0" ref="O1">
      <text>
        <t xml:space="preserve">This is to account for community engagement work that isn't specifically tied to a program or outreach event.
	-Daniel Neville-Rehbehn</t>
      </text>
    </comment>
  </commentList>
</comments>
</file>

<file path=xl/sharedStrings.xml><?xml version="1.0" encoding="utf-8"?>
<sst xmlns="http://schemas.openxmlformats.org/spreadsheetml/2006/main" count="381" uniqueCount="99">
  <si>
    <t>The Work We Need Done</t>
  </si>
  <si>
    <t>Target Ratios</t>
  </si>
  <si>
    <t xml:space="preserve">Location: </t>
  </si>
  <si>
    <t>Branch A</t>
  </si>
  <si>
    <t>Avg. Hours</t>
  </si>
  <si>
    <t>Public Service</t>
  </si>
  <si>
    <t>Community Engagement</t>
  </si>
  <si>
    <t>Collections</t>
  </si>
  <si>
    <t>Materials Handling</t>
  </si>
  <si>
    <t>Public Service Staffing:</t>
  </si>
  <si>
    <t>Current Desks:</t>
  </si>
  <si>
    <t>Hours Open/Year:</t>
  </si>
  <si>
    <t>Number of Programs</t>
  </si>
  <si>
    <t xml:space="preserve">Collection Size to Staff Time: </t>
  </si>
  <si>
    <t>Number of Check Ins</t>
  </si>
  <si>
    <t>Mgmt Hours Per Staff/Year</t>
  </si>
  <si>
    <t>Adult Programs:</t>
  </si>
  <si>
    <t>New Desks:</t>
  </si>
  <si>
    <t>Hours of Staff On Desk (year):</t>
  </si>
  <si>
    <t>Time Needed for Programs</t>
  </si>
  <si>
    <t>Holds</t>
  </si>
  <si>
    <t>Mgmt Hours Per Staff/Month</t>
  </si>
  <si>
    <t>Teen Programs:</t>
  </si>
  <si>
    <t>Other Service Points:</t>
  </si>
  <si>
    <t>Number of Service Points to Staff:</t>
  </si>
  <si>
    <t>Number of Outreaches</t>
  </si>
  <si>
    <t>Total Items to Move</t>
  </si>
  <si>
    <t>Kids Programs:</t>
  </si>
  <si>
    <t xml:space="preserve">Hours Needed for Service Points: </t>
  </si>
  <si>
    <t>Time Needed for Outreaches</t>
  </si>
  <si>
    <t>Items to Shelve Per Staff Hour</t>
  </si>
  <si>
    <t>CDI/Other Programs:</t>
  </si>
  <si>
    <t>Ratio of Available Staff Hours to Service Hours:</t>
  </si>
  <si>
    <t>Available Staff Time to Needed Time</t>
  </si>
  <si>
    <t>Adult Outreach:</t>
  </si>
  <si>
    <t>Hours Open/Week:</t>
  </si>
  <si>
    <t>Teen Outreach:</t>
  </si>
  <si>
    <t>Hours of Staff On Desk:</t>
  </si>
  <si>
    <t>Kids Outreach:</t>
  </si>
  <si>
    <t>CDI/Other Outreach:</t>
  </si>
  <si>
    <t>Collection Size:</t>
  </si>
  <si>
    <t xml:space="preserve">Circulation (check ins): </t>
  </si>
  <si>
    <t>Holds:</t>
  </si>
  <si>
    <t xml:space="preserve">Flex Time Needed (Hours/Year): </t>
  </si>
  <si>
    <t>Hrs</t>
  </si>
  <si>
    <t>Current</t>
  </si>
  <si>
    <t>New</t>
  </si>
  <si>
    <t>Headcount</t>
  </si>
  <si>
    <t>Role</t>
  </si>
  <si>
    <t>Total Hours/Week</t>
  </si>
  <si>
    <t>Total Hours/Year</t>
  </si>
  <si>
    <t>Capacity Drain</t>
  </si>
  <si>
    <t>Available Hours/Year</t>
  </si>
  <si>
    <t>% on Desk</t>
  </si>
  <si>
    <t>Hours/Year</t>
  </si>
  <si>
    <t>Hours/Week</t>
  </si>
  <si>
    <t>% Community</t>
  </si>
  <si>
    <t>% Collections</t>
  </si>
  <si>
    <t>% Material</t>
  </si>
  <si>
    <t>% Projects</t>
  </si>
  <si>
    <t>Mgmt</t>
  </si>
  <si>
    <t>Training/Year</t>
  </si>
  <si>
    <t>Manager</t>
  </si>
  <si>
    <t>Assistant Manager</t>
  </si>
  <si>
    <t>FT Librarian</t>
  </si>
  <si>
    <t>FT Associate</t>
  </si>
  <si>
    <t>PT Associate</t>
  </si>
  <si>
    <t>FT Assistant</t>
  </si>
  <si>
    <t>PT Assistant</t>
  </si>
  <si>
    <t>PT Aides</t>
  </si>
  <si>
    <t>Branch B</t>
  </si>
  <si>
    <t>Service Points:</t>
  </si>
  <si>
    <t>Other Programs:</t>
  </si>
  <si>
    <t>Other Outreach:</t>
  </si>
  <si>
    <t>Branch C</t>
  </si>
  <si>
    <t>Branch D</t>
  </si>
  <si>
    <t>Weeks of Sick Leave</t>
  </si>
  <si>
    <t>Average Unplanned Leave Hours Per Person</t>
  </si>
  <si>
    <t>Weeks of Vacation</t>
  </si>
  <si>
    <t>Average Vacation Hours Per Person</t>
  </si>
  <si>
    <t xml:space="preserve">Capacity Drain: </t>
  </si>
  <si>
    <t xml:space="preserve">FT 15 Min Breaks: </t>
  </si>
  <si>
    <t>PT 15 Min Breaks</t>
  </si>
  <si>
    <t>FT Turnover Rate</t>
  </si>
  <si>
    <t>PT Turnover Rate</t>
  </si>
  <si>
    <t>Time to Fill Aide</t>
  </si>
  <si>
    <t xml:space="preserve">Time to Fill Assistant </t>
  </si>
  <si>
    <t>Time to Fill Associate</t>
  </si>
  <si>
    <t>Time to Fill Librarian</t>
  </si>
  <si>
    <t>R&amp;R Expectations</t>
  </si>
  <si>
    <t>% on P.S.</t>
  </si>
  <si>
    <t>System Wide Capacity Drain</t>
  </si>
  <si>
    <t xml:space="preserve">P.S. </t>
  </si>
  <si>
    <t>Community</t>
  </si>
  <si>
    <t>Material</t>
  </si>
  <si>
    <t>Projects</t>
  </si>
  <si>
    <t>Totals:</t>
  </si>
  <si>
    <t xml:space="preserve">Flex Time Needed: </t>
  </si>
  <si>
    <t>Managment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</si>
</sst>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b/>
      <i/>
      <color theme="1"/>
      <name val="Arial"/>
    </font>
    <font>
      <color theme="1"/>
      <name val="Arial"/>
      <scheme val="minor"/>
    </font>
    <font/>
    <font>
      <b/>
      <color theme="1"/>
      <name val="Arial"/>
      <scheme val="minor"/>
    </font>
    <font>
      <sz val="11.0"/>
      <color rgb="FF000000"/>
      <name val="Inconsolata"/>
    </font>
    <font>
      <i/>
      <color theme="1"/>
      <name val="Arial"/>
    </font>
    <font>
      <b/>
      <u/>
      <color theme="1"/>
      <name val="Arial"/>
    </font>
    <font>
      <b/>
      <u/>
      <color theme="1"/>
      <name val="Arial"/>
    </font>
    <font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  <scheme val="minor"/>
    </font>
    <font>
      <b/>
      <u/>
      <color theme="1"/>
      <name val="Arial"/>
    </font>
    <font>
      <b/>
      <i/>
      <color theme="1"/>
      <name val="Arial"/>
      <scheme val="minor"/>
    </font>
    <font>
      <b/>
      <u/>
      <color theme="1"/>
      <name val="Arial"/>
    </font>
    <font>
      <i/>
      <color theme="1"/>
      <name val="Arial"/>
      <scheme val="minor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</fonts>
  <fills count="20">
    <fill>
      <patternFill patternType="none"/>
    </fill>
    <fill>
      <patternFill patternType="lightGray"/>
    </fill>
    <fill>
      <patternFill patternType="solid">
        <fgColor rgb="FF9900FF"/>
        <bgColor rgb="FF9900FF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  <fill>
      <patternFill patternType="solid">
        <fgColor rgb="FFC27BA0"/>
        <bgColor rgb="FFC27BA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A2C4C9"/>
        <bgColor rgb="FFA2C4C9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6FA8DC"/>
        <bgColor rgb="FF6FA8DC"/>
      </patternFill>
    </fill>
    <fill>
      <patternFill patternType="solid">
        <fgColor rgb="FFD5A6BD"/>
        <bgColor rgb="FFD5A6BD"/>
      </patternFill>
    </fill>
  </fills>
  <borders count="1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right" vertical="bottom"/>
    </xf>
    <xf borderId="0" fillId="0" fontId="2" numFmtId="0" xfId="0" applyAlignment="1" applyFont="1">
      <alignment horizontal="left"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right"/>
    </xf>
    <xf borderId="1" fillId="2" fontId="1" numFmtId="0" xfId="0" applyAlignment="1" applyBorder="1" applyFill="1" applyFont="1">
      <alignment horizontal="right" vertical="bottom"/>
    </xf>
    <xf borderId="2" fillId="0" fontId="5" numFmtId="0" xfId="0" applyBorder="1" applyFont="1"/>
    <xf borderId="2" fillId="2" fontId="1" numFmtId="0" xfId="0" applyAlignment="1" applyBorder="1" applyFont="1">
      <alignment readingOrder="0" vertical="bottom"/>
    </xf>
    <xf borderId="2" fillId="2" fontId="1" numFmtId="0" xfId="0" applyAlignment="1" applyBorder="1" applyFont="1">
      <alignment vertical="bottom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readingOrder="0"/>
    </xf>
    <xf borderId="3" fillId="0" fontId="1" numFmtId="0" xfId="0" applyAlignment="1" applyBorder="1" applyFont="1">
      <alignment horizontal="right" readingOrder="0" vertical="bottom"/>
    </xf>
    <xf borderId="4" fillId="0" fontId="5" numFmtId="0" xfId="0" applyBorder="1" applyFont="1"/>
    <xf borderId="4" fillId="0" fontId="1" numFmtId="0" xfId="0" applyAlignment="1" applyBorder="1" applyFont="1">
      <alignment horizontal="right" readingOrder="0" vertical="bottom"/>
    </xf>
    <xf borderId="4" fillId="0" fontId="1" numFmtId="0" xfId="0" applyAlignment="1" applyBorder="1" applyFont="1">
      <alignment horizontal="right" vertical="bottom"/>
    </xf>
    <xf borderId="0" fillId="0" fontId="1" numFmtId="0" xfId="0" applyAlignment="1" applyFont="1">
      <alignment horizontal="left" readingOrder="0" vertical="bottom"/>
    </xf>
    <xf borderId="0" fillId="3" fontId="1" numFmtId="0" xfId="0" applyAlignment="1" applyFill="1" applyFont="1">
      <alignment horizontal="right" readingOrder="0" vertical="bottom"/>
    </xf>
    <xf borderId="0" fillId="3" fontId="1" numFmtId="0" xfId="0" applyAlignment="1" applyFont="1">
      <alignment horizontal="right" vertical="bottom"/>
    </xf>
    <xf borderId="0" fillId="4" fontId="4" numFmtId="0" xfId="0" applyAlignment="1" applyFill="1" applyFont="1">
      <alignment horizontal="right" readingOrder="0"/>
    </xf>
    <xf borderId="0" fillId="4" fontId="4" numFmtId="0" xfId="0" applyFont="1"/>
    <xf borderId="0" fillId="5" fontId="4" numFmtId="0" xfId="0" applyAlignment="1" applyFill="1" applyFont="1">
      <alignment horizontal="right" readingOrder="0"/>
    </xf>
    <xf borderId="0" fillId="5" fontId="6" numFmtId="0" xfId="0" applyFont="1"/>
    <xf borderId="0" fillId="6" fontId="4" numFmtId="0" xfId="0" applyAlignment="1" applyFill="1" applyFont="1">
      <alignment horizontal="right" readingOrder="0"/>
    </xf>
    <xf borderId="0" fillId="6" fontId="4" numFmtId="0" xfId="0" applyFont="1"/>
    <xf borderId="0" fillId="7" fontId="4" numFmtId="0" xfId="0" applyAlignment="1" applyFill="1" applyFont="1">
      <alignment readingOrder="0"/>
    </xf>
    <xf borderId="0" fillId="7" fontId="4" numFmtId="0" xfId="0" applyFont="1"/>
    <xf borderId="3" fillId="0" fontId="1" numFmtId="0" xfId="0" applyAlignment="1" applyBorder="1" applyFont="1">
      <alignment horizontal="right" vertical="bottom"/>
    </xf>
    <xf borderId="4" fillId="0" fontId="1" numFmtId="0" xfId="0" applyAlignment="1" applyBorder="1" applyFont="1">
      <alignment horizontal="right" vertical="bottom"/>
    </xf>
    <xf borderId="0" fillId="6" fontId="4" numFmtId="0" xfId="0" applyAlignment="1" applyFont="1">
      <alignment readingOrder="0"/>
    </xf>
    <xf borderId="0" fillId="6" fontId="6" numFmtId="0" xfId="0" applyFont="1"/>
    <xf borderId="0" fillId="3" fontId="2" numFmtId="0" xfId="0" applyAlignment="1" applyFont="1">
      <alignment horizontal="right" vertical="bottom"/>
    </xf>
    <xf borderId="0" fillId="4" fontId="6" numFmtId="0" xfId="0" applyFont="1"/>
    <xf borderId="0" fillId="8" fontId="1" numFmtId="0" xfId="0" applyAlignment="1" applyFill="1" applyFont="1">
      <alignment horizontal="right" vertical="bottom"/>
    </xf>
    <xf borderId="0" fillId="0" fontId="4" numFmtId="0" xfId="0" applyAlignment="1" applyFont="1">
      <alignment horizontal="right" readingOrder="0"/>
    </xf>
    <xf borderId="0" fillId="9" fontId="7" numFmtId="0" xfId="0" applyAlignment="1" applyFill="1" applyFont="1">
      <alignment readingOrder="0"/>
    </xf>
    <xf borderId="5" fillId="0" fontId="1" numFmtId="0" xfId="0" applyAlignment="1" applyBorder="1" applyFont="1">
      <alignment horizontal="right" vertical="bottom"/>
    </xf>
    <xf borderId="5" fillId="0" fontId="1" numFmtId="0" xfId="0" applyAlignment="1" applyBorder="1" applyFont="1">
      <alignment horizontal="right" vertical="bottom"/>
    </xf>
    <xf borderId="6" fillId="0" fontId="1" numFmtId="0" xfId="0" applyAlignment="1" applyBorder="1" applyFont="1">
      <alignment horizontal="right" readingOrder="0" vertical="bottom"/>
    </xf>
    <xf borderId="7" fillId="0" fontId="5" numFmtId="0" xfId="0" applyBorder="1" applyFont="1"/>
    <xf borderId="8" fillId="0" fontId="1" numFmtId="0" xfId="0" applyAlignment="1" applyBorder="1" applyFont="1">
      <alignment horizontal="right" readingOrder="0" vertical="bottom"/>
    </xf>
    <xf borderId="8" fillId="0" fontId="1" numFmtId="0" xfId="0" applyAlignment="1" applyBorder="1" applyFont="1">
      <alignment horizontal="right" vertical="bottom"/>
    </xf>
    <xf borderId="0" fillId="0" fontId="8" numFmtId="0" xfId="0" applyAlignment="1" applyFont="1">
      <alignment readingOrder="0" vertical="bottom"/>
    </xf>
    <xf borderId="0" fillId="0" fontId="6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10" numFmtId="0" xfId="0" applyAlignment="1" applyFont="1">
      <alignment readingOrder="0" vertical="bottom"/>
    </xf>
    <xf borderId="0" fillId="0" fontId="11" numFmtId="0" xfId="0" applyAlignment="1" applyFont="1">
      <alignment vertical="bottom"/>
    </xf>
    <xf borderId="0" fillId="0" fontId="6" numFmtId="0" xfId="0" applyAlignment="1" applyFont="1">
      <alignment horizontal="right" readingOrder="0"/>
    </xf>
    <xf borderId="0" fillId="0" fontId="12" numFmtId="0" xfId="0" applyAlignment="1" applyFont="1">
      <alignment readingOrder="0" vertical="bottom"/>
    </xf>
    <xf borderId="0" fillId="0" fontId="13" numFmtId="0" xfId="0" applyAlignment="1" applyFont="1">
      <alignment vertical="bottom"/>
    </xf>
    <xf borderId="0" fillId="8" fontId="14" numFmtId="0" xfId="0" applyAlignment="1" applyFont="1">
      <alignment vertical="bottom"/>
    </xf>
    <xf borderId="0" fillId="8" fontId="15" numFmtId="0" xfId="0" applyAlignment="1" applyFont="1">
      <alignment readingOrder="0"/>
    </xf>
    <xf borderId="0" fillId="10" fontId="16" numFmtId="0" xfId="0" applyAlignment="1" applyFill="1" applyFont="1">
      <alignment horizontal="right" readingOrder="0"/>
    </xf>
    <xf borderId="0" fillId="10" fontId="17" numFmtId="0" xfId="0" applyAlignment="1" applyFont="1">
      <alignment readingOrder="0"/>
    </xf>
    <xf borderId="0" fillId="11" fontId="18" numFmtId="0" xfId="0" applyAlignment="1" applyFill="1" applyFont="1">
      <alignment readingOrder="0"/>
    </xf>
    <xf borderId="0" fillId="12" fontId="19" numFmtId="0" xfId="0" applyAlignment="1" applyFill="1" applyFont="1">
      <alignment horizontal="right" readingOrder="0"/>
    </xf>
    <xf borderId="0" fillId="12" fontId="20" numFmtId="0" xfId="0" applyAlignment="1" applyFont="1">
      <alignment readingOrder="0"/>
    </xf>
    <xf borderId="0" fillId="13" fontId="21" numFmtId="0" xfId="0" applyAlignment="1" applyFill="1" applyFont="1">
      <alignment readingOrder="0"/>
    </xf>
    <xf borderId="0" fillId="14" fontId="22" numFmtId="0" xfId="0" applyAlignment="1" applyFill="1" applyFont="1">
      <alignment readingOrder="0"/>
    </xf>
    <xf borderId="0" fillId="15" fontId="23" numFmtId="0" xfId="0" applyAlignment="1" applyFill="1" applyFont="1">
      <alignment readingOrder="0"/>
    </xf>
    <xf borderId="0" fillId="0" fontId="24" numFmtId="0" xfId="0" applyFont="1"/>
    <xf borderId="0" fillId="8" fontId="1" numFmtId="0" xfId="0" applyAlignment="1" applyFont="1">
      <alignment horizontal="right" readingOrder="0" vertical="bottom"/>
    </xf>
    <xf borderId="0" fillId="8" fontId="4" numFmtId="0" xfId="0" applyAlignment="1" applyFont="1">
      <alignment readingOrder="0"/>
    </xf>
    <xf borderId="0" fillId="10" fontId="4" numFmtId="0" xfId="0" applyAlignment="1" applyFont="1">
      <alignment horizontal="right" readingOrder="0"/>
    </xf>
    <xf borderId="0" fillId="10" fontId="4" numFmtId="0" xfId="0" applyAlignment="1" applyFont="1">
      <alignment readingOrder="0"/>
    </xf>
    <xf borderId="0" fillId="11" fontId="4" numFmtId="0" xfId="0" applyFont="1"/>
    <xf borderId="0" fillId="12" fontId="4" numFmtId="0" xfId="0" applyAlignment="1" applyFont="1">
      <alignment horizontal="right"/>
    </xf>
    <xf borderId="0" fillId="12" fontId="4" numFmtId="0" xfId="0" applyAlignment="1" applyFont="1">
      <alignment readingOrder="0"/>
    </xf>
    <xf borderId="0" fillId="13" fontId="4" numFmtId="0" xfId="0" applyAlignment="1" applyFont="1">
      <alignment readingOrder="0"/>
    </xf>
    <xf borderId="0" fillId="14" fontId="4" numFmtId="0" xfId="0" applyAlignment="1" applyFont="1">
      <alignment readingOrder="0"/>
    </xf>
    <xf borderId="0" fillId="14" fontId="4" numFmtId="0" xfId="0" applyFont="1"/>
    <xf borderId="0" fillId="15" fontId="4" numFmtId="0" xfId="0" applyFont="1"/>
    <xf borderId="0" fillId="0" fontId="1" numFmtId="0" xfId="0" applyAlignment="1" applyFont="1">
      <alignment readingOrder="0" vertical="bottom"/>
    </xf>
    <xf borderId="0" fillId="0" fontId="4" numFmtId="0" xfId="0" applyFont="1"/>
    <xf borderId="1" fillId="16" fontId="1" numFmtId="0" xfId="0" applyAlignment="1" applyBorder="1" applyFill="1" applyFont="1">
      <alignment horizontal="right" vertical="bottom"/>
    </xf>
    <xf borderId="2" fillId="16" fontId="1" numFmtId="0" xfId="0" applyAlignment="1" applyBorder="1" applyFont="1">
      <alignment readingOrder="0" vertical="bottom"/>
    </xf>
    <xf borderId="2" fillId="16" fontId="1" numFmtId="0" xfId="0" applyAlignment="1" applyBorder="1" applyFont="1">
      <alignment vertical="bottom"/>
    </xf>
    <xf borderId="1" fillId="17" fontId="1" numFmtId="0" xfId="0" applyAlignment="1" applyBorder="1" applyFill="1" applyFont="1">
      <alignment horizontal="right" vertical="bottom"/>
    </xf>
    <xf borderId="2" fillId="17" fontId="1" numFmtId="0" xfId="0" applyAlignment="1" applyBorder="1" applyFont="1">
      <alignment readingOrder="0" vertical="bottom"/>
    </xf>
    <xf borderId="2" fillId="17" fontId="1" numFmtId="0" xfId="0" applyAlignment="1" applyBorder="1" applyFont="1">
      <alignment vertical="bottom"/>
    </xf>
    <xf borderId="1" fillId="18" fontId="1" numFmtId="0" xfId="0" applyAlignment="1" applyBorder="1" applyFill="1" applyFont="1">
      <alignment horizontal="right" vertical="bottom"/>
    </xf>
    <xf borderId="2" fillId="18" fontId="1" numFmtId="0" xfId="0" applyAlignment="1" applyBorder="1" applyFont="1">
      <alignment readingOrder="0" vertical="bottom"/>
    </xf>
    <xf borderId="2" fillId="18" fontId="1" numFmtId="0" xfId="0" applyAlignment="1" applyBorder="1" applyFont="1">
      <alignment vertical="bottom"/>
    </xf>
    <xf borderId="0" fillId="0" fontId="4" numFmtId="10" xfId="0" applyAlignment="1" applyFont="1" applyNumberFormat="1">
      <alignment readingOrder="0"/>
    </xf>
    <xf borderId="0" fillId="8" fontId="25" numFmtId="0" xfId="0" applyAlignment="1" applyFont="1">
      <alignment readingOrder="0" vertical="bottom"/>
    </xf>
    <xf borderId="0" fillId="10" fontId="4" numFmtId="0" xfId="0" applyAlignment="1" applyFont="1">
      <alignment horizontal="right"/>
    </xf>
    <xf borderId="0" fillId="11" fontId="4" numFmtId="0" xfId="0" applyAlignment="1" applyFont="1">
      <alignment readingOrder="0"/>
    </xf>
    <xf borderId="0" fillId="12" fontId="4" numFmtId="0" xfId="0" applyAlignment="1" applyFont="1">
      <alignment horizontal="right" readingOrder="0"/>
    </xf>
    <xf borderId="0" fillId="0" fontId="26" numFmtId="0" xfId="0" applyAlignment="1" applyFont="1">
      <alignment readingOrder="0"/>
    </xf>
    <xf borderId="0" fillId="2" fontId="27" numFmtId="0" xfId="0" applyAlignment="1" applyFont="1">
      <alignment readingOrder="0" vertical="bottom"/>
    </xf>
    <xf borderId="0" fillId="0" fontId="28" numFmtId="0" xfId="0" applyFont="1"/>
    <xf borderId="0" fillId="0" fontId="28" numFmtId="0" xfId="0" applyAlignment="1" applyFont="1">
      <alignment readingOrder="0"/>
    </xf>
    <xf borderId="9" fillId="3" fontId="1" numFmtId="0" xfId="0" applyAlignment="1" applyBorder="1" applyFont="1">
      <alignment horizontal="left" vertical="bottom"/>
    </xf>
    <xf borderId="9" fillId="3" fontId="1" numFmtId="0" xfId="0" applyAlignment="1" applyBorder="1" applyFont="1">
      <alignment horizontal="right" vertical="bottom"/>
    </xf>
    <xf borderId="9" fillId="4" fontId="4" numFmtId="0" xfId="0" applyBorder="1" applyFont="1"/>
    <xf borderId="9" fillId="5" fontId="4" numFmtId="0" xfId="0" applyBorder="1" applyFont="1"/>
    <xf borderId="9" fillId="5" fontId="6" numFmtId="0" xfId="0" applyBorder="1" applyFont="1"/>
    <xf borderId="9" fillId="6" fontId="4" numFmtId="0" xfId="0" applyBorder="1" applyFont="1"/>
    <xf borderId="9" fillId="19" fontId="4" numFmtId="0" xfId="0" applyBorder="1" applyFill="1" applyFont="1"/>
    <xf borderId="5" fillId="3" fontId="1" numFmtId="0" xfId="0" applyAlignment="1" applyBorder="1" applyFont="1">
      <alignment horizontal="left" vertical="bottom"/>
    </xf>
    <xf borderId="5" fillId="3" fontId="1" numFmtId="0" xfId="0" applyAlignment="1" applyBorder="1" applyFont="1">
      <alignment horizontal="right" vertical="bottom"/>
    </xf>
    <xf borderId="5" fillId="4" fontId="4" numFmtId="0" xfId="0" applyBorder="1" applyFont="1"/>
    <xf borderId="5" fillId="0" fontId="4" numFmtId="0" xfId="0" applyBorder="1" applyFont="1"/>
    <xf borderId="5" fillId="6" fontId="4" numFmtId="0" xfId="0" applyBorder="1" applyFont="1"/>
    <xf borderId="5" fillId="19" fontId="4" numFmtId="0" xfId="0" applyBorder="1" applyFont="1"/>
    <xf borderId="5" fillId="6" fontId="6" numFmtId="0" xfId="0" applyBorder="1" applyFont="1"/>
    <xf borderId="5" fillId="0" fontId="6" numFmtId="0" xfId="0" applyBorder="1" applyFont="1"/>
    <xf borderId="8" fillId="3" fontId="1" numFmtId="0" xfId="0" applyAlignment="1" applyBorder="1" applyFont="1">
      <alignment horizontal="left" vertical="bottom"/>
    </xf>
    <xf borderId="8" fillId="3" fontId="2" numFmtId="0" xfId="0" applyAlignment="1" applyBorder="1" applyFont="1">
      <alignment horizontal="right" vertical="bottom"/>
    </xf>
    <xf borderId="8" fillId="4" fontId="4" numFmtId="0" xfId="0" applyBorder="1" applyFont="1"/>
    <xf borderId="8" fillId="4" fontId="6" numFmtId="0" xfId="0" applyBorder="1" applyFont="1"/>
    <xf borderId="8" fillId="0" fontId="4" numFmtId="0" xfId="0" applyBorder="1" applyFont="1"/>
    <xf borderId="8" fillId="6" fontId="4" numFmtId="0" xfId="0" applyBorder="1" applyFont="1"/>
    <xf borderId="0" fillId="8" fontId="1" numFmtId="0" xfId="0" applyAlignment="1" applyFont="1">
      <alignment horizontal="left" vertical="bottom"/>
    </xf>
    <xf borderId="0" fillId="16" fontId="29" numFmtId="0" xfId="0" applyAlignment="1" applyFont="1">
      <alignment readingOrder="0" vertical="bottom"/>
    </xf>
    <xf borderId="1" fillId="6" fontId="4" numFmtId="0" xfId="0" applyBorder="1" applyFont="1"/>
    <xf borderId="3" fillId="6" fontId="4" numFmtId="0" xfId="0" applyBorder="1" applyFont="1"/>
    <xf borderId="3" fillId="6" fontId="6" numFmtId="0" xfId="0" applyBorder="1" applyFont="1"/>
    <xf borderId="6" fillId="6" fontId="4" numFmtId="0" xfId="0" applyBorder="1" applyFont="1"/>
    <xf borderId="0" fillId="17" fontId="30" numFmtId="0" xfId="0" applyAlignment="1" applyFont="1">
      <alignment readingOrder="0" vertical="bottom"/>
    </xf>
    <xf borderId="0" fillId="18" fontId="31" numFmtId="0" xfId="0" applyAlignment="1" applyFont="1">
      <alignment readingOrder="0" vertical="bottom"/>
    </xf>
    <xf borderId="5" fillId="3" fontId="1" numFmtId="0" xfId="0" applyAlignment="1" applyBorder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3.25"/>
    <col customWidth="1" min="2" max="3" width="7.5"/>
    <col customWidth="1" min="4" max="4" width="10.13"/>
    <col customWidth="1" min="5" max="5" width="14.75"/>
    <col customWidth="1" min="6" max="6" width="16.38"/>
    <col customWidth="1" min="7" max="7" width="15.38"/>
    <col customWidth="1" min="8" max="8" width="17.5"/>
    <col customWidth="1" min="9" max="9" width="15.38"/>
  </cols>
  <sheetData>
    <row r="1">
      <c r="A1" s="1"/>
      <c r="B1" s="2"/>
      <c r="C1" s="2"/>
      <c r="D1" s="3" t="s">
        <v>0</v>
      </c>
      <c r="E1" s="2"/>
      <c r="F1" s="4"/>
      <c r="G1" s="5"/>
      <c r="H1" s="5"/>
      <c r="I1" s="6" t="s">
        <v>1</v>
      </c>
      <c r="J1" s="5"/>
      <c r="L1" s="7">
        <v>1.2</v>
      </c>
      <c r="M1" s="8"/>
      <c r="N1" s="8"/>
      <c r="O1" s="7">
        <v>2.0</v>
      </c>
      <c r="S1" s="8"/>
      <c r="AA1" s="7">
        <v>10.0</v>
      </c>
    </row>
    <row r="2">
      <c r="A2" s="2"/>
      <c r="B2" s="2"/>
      <c r="C2" s="2"/>
      <c r="D2" s="9" t="s">
        <v>2</v>
      </c>
      <c r="E2" s="10"/>
      <c r="F2" s="11" t="s">
        <v>3</v>
      </c>
      <c r="G2" s="12" t="s">
        <v>4</v>
      </c>
      <c r="H2" s="5"/>
      <c r="I2" s="5"/>
      <c r="J2" s="3" t="s">
        <v>5</v>
      </c>
      <c r="K2" s="13"/>
      <c r="L2" s="13"/>
      <c r="M2" s="14" t="s">
        <v>6</v>
      </c>
      <c r="N2" s="13"/>
      <c r="O2" s="13"/>
      <c r="P2" s="14" t="s">
        <v>7</v>
      </c>
      <c r="Q2" s="13"/>
      <c r="R2" s="13"/>
      <c r="S2" s="14" t="s">
        <v>8</v>
      </c>
      <c r="T2" s="13"/>
      <c r="U2" s="13"/>
      <c r="V2" s="14"/>
    </row>
    <row r="3">
      <c r="A3" s="1"/>
      <c r="B3" s="1"/>
      <c r="C3" s="1"/>
      <c r="D3" s="15" t="s">
        <v>9</v>
      </c>
      <c r="E3" s="16"/>
      <c r="F3" s="17">
        <f>sum(I3:I5)</f>
        <v>3.642857143</v>
      </c>
      <c r="G3" s="18"/>
      <c r="H3" s="1" t="s">
        <v>10</v>
      </c>
      <c r="I3" s="19">
        <v>3.0</v>
      </c>
      <c r="J3" s="20" t="s">
        <v>11</v>
      </c>
      <c r="L3" s="21">
        <f>L8*52-(14*10)</f>
        <v>2772</v>
      </c>
      <c r="M3" s="22" t="s">
        <v>12</v>
      </c>
      <c r="O3" s="23">
        <f>sum(F4:F7)</f>
        <v>231</v>
      </c>
      <c r="P3" s="24" t="s">
        <v>13</v>
      </c>
      <c r="R3" s="25">
        <f>round(Q26/F12, 3)</f>
        <v>0.058</v>
      </c>
      <c r="S3" s="26" t="s">
        <v>14</v>
      </c>
      <c r="U3" s="27">
        <f t="shared" ref="U3:U4" si="1">F13</f>
        <v>178749</v>
      </c>
      <c r="Y3" s="28" t="s">
        <v>15</v>
      </c>
      <c r="Z3" s="29"/>
      <c r="AA3" s="29">
        <f>round(Z26/sum(D17:D24),3)</f>
        <v>102.561</v>
      </c>
    </row>
    <row r="4">
      <c r="A4" s="1"/>
      <c r="B4" s="1"/>
      <c r="C4" s="1"/>
      <c r="D4" s="30" t="s">
        <v>16</v>
      </c>
      <c r="E4" s="16"/>
      <c r="F4" s="31">
        <v>36.0</v>
      </c>
      <c r="G4" s="18">
        <f>144/F4</f>
        <v>4</v>
      </c>
      <c r="H4" s="1" t="s">
        <v>17</v>
      </c>
      <c r="I4" s="19"/>
      <c r="J4" s="20" t="s">
        <v>18</v>
      </c>
      <c r="L4" s="21">
        <f>round(K26,0)</f>
        <v>10821</v>
      </c>
      <c r="M4" s="22" t="s">
        <v>19</v>
      </c>
      <c r="O4" s="23">
        <f>(F4*G4)+(F5*G5)+(F6*G6)+(F7*G7)</f>
        <v>1020</v>
      </c>
      <c r="S4" s="26" t="s">
        <v>20</v>
      </c>
      <c r="U4" s="32">
        <f t="shared" si="1"/>
        <v>53254</v>
      </c>
      <c r="Y4" s="28" t="s">
        <v>21</v>
      </c>
      <c r="Z4" s="29"/>
      <c r="AA4" s="29">
        <f>round(AA3/12,3)</f>
        <v>8.547</v>
      </c>
    </row>
    <row r="5">
      <c r="A5" s="2"/>
      <c r="B5" s="2"/>
      <c r="C5" s="2"/>
      <c r="D5" s="30" t="s">
        <v>22</v>
      </c>
      <c r="E5" s="16"/>
      <c r="F5" s="17">
        <v>50.0</v>
      </c>
      <c r="G5" s="17">
        <v>3.5</v>
      </c>
      <c r="H5" s="1" t="s">
        <v>23</v>
      </c>
      <c r="I5" s="19">
        <f>(6*6)/L8</f>
        <v>0.6428571429</v>
      </c>
      <c r="J5" s="21" t="s">
        <v>24</v>
      </c>
      <c r="L5" s="21">
        <f>F3</f>
        <v>3.642857143</v>
      </c>
      <c r="M5" s="22" t="s">
        <v>25</v>
      </c>
      <c r="O5" s="23">
        <f>sum(F8:F11)</f>
        <v>93</v>
      </c>
      <c r="S5" s="26" t="s">
        <v>26</v>
      </c>
      <c r="U5" s="27">
        <f>U4+U3</f>
        <v>232003</v>
      </c>
      <c r="Y5" s="29"/>
      <c r="Z5" s="29"/>
      <c r="AA5" s="29"/>
    </row>
    <row r="6">
      <c r="A6" s="2"/>
      <c r="B6" s="2"/>
      <c r="C6" s="2"/>
      <c r="D6" s="30" t="s">
        <v>27</v>
      </c>
      <c r="E6" s="16"/>
      <c r="F6" s="17">
        <v>121.0</v>
      </c>
      <c r="G6" s="17">
        <v>5.0</v>
      </c>
      <c r="H6" s="5"/>
      <c r="I6" s="5"/>
      <c r="J6" s="21" t="s">
        <v>28</v>
      </c>
      <c r="L6" s="21">
        <f>L5*L3</f>
        <v>10098</v>
      </c>
      <c r="M6" s="22" t="s">
        <v>29</v>
      </c>
      <c r="O6" s="23">
        <f>(F8*G8)+(F9*G9)+(F10*G10)+(F11*G11)</f>
        <v>250</v>
      </c>
      <c r="S6" s="26" t="s">
        <v>30</v>
      </c>
      <c r="U6" s="33">
        <f>round(U5/T26, 3)</f>
        <v>78.907</v>
      </c>
      <c r="Y6" s="29"/>
      <c r="Z6" s="29"/>
      <c r="AA6" s="29"/>
    </row>
    <row r="7">
      <c r="A7" s="2"/>
      <c r="B7" s="2"/>
      <c r="C7" s="2"/>
      <c r="D7" s="15" t="s">
        <v>31</v>
      </c>
      <c r="E7" s="16"/>
      <c r="F7" s="17">
        <v>24.0</v>
      </c>
      <c r="G7" s="17">
        <v>4.0</v>
      </c>
      <c r="H7" s="5"/>
      <c r="I7" s="5"/>
      <c r="J7" s="21" t="s">
        <v>32</v>
      </c>
      <c r="L7" s="34">
        <f>round(L4/L6, 3)</f>
        <v>1.072</v>
      </c>
      <c r="M7" s="22" t="s">
        <v>33</v>
      </c>
      <c r="O7" s="35">
        <f>round(N26/(O4+O6),3)</f>
        <v>2.596</v>
      </c>
      <c r="S7" s="26"/>
      <c r="U7" s="27"/>
      <c r="Y7" s="29"/>
      <c r="Z7" s="29"/>
      <c r="AA7" s="29"/>
    </row>
    <row r="8">
      <c r="A8" s="2"/>
      <c r="B8" s="2"/>
      <c r="C8" s="2"/>
      <c r="D8" s="30" t="s">
        <v>34</v>
      </c>
      <c r="E8" s="16"/>
      <c r="F8" s="17">
        <v>24.0</v>
      </c>
      <c r="G8" s="17">
        <v>3.0</v>
      </c>
      <c r="H8" s="5"/>
      <c r="I8" s="5"/>
      <c r="J8" s="36" t="s">
        <v>35</v>
      </c>
      <c r="L8" s="36">
        <v>56.0</v>
      </c>
      <c r="M8" s="8"/>
      <c r="S8" s="37"/>
    </row>
    <row r="9">
      <c r="A9" s="2"/>
      <c r="B9" s="2"/>
      <c r="C9" s="2"/>
      <c r="D9" s="30" t="s">
        <v>36</v>
      </c>
      <c r="E9" s="16"/>
      <c r="F9" s="17">
        <v>20.0</v>
      </c>
      <c r="G9" s="18">
        <f>80/F9</f>
        <v>4</v>
      </c>
      <c r="H9" s="5"/>
      <c r="I9" s="5"/>
      <c r="J9" s="36" t="s">
        <v>37</v>
      </c>
      <c r="L9" s="36">
        <f>L26</f>
        <v>207</v>
      </c>
      <c r="M9" s="8"/>
      <c r="S9" s="8"/>
    </row>
    <row r="10">
      <c r="A10" s="2"/>
      <c r="B10" s="2"/>
      <c r="C10" s="2"/>
      <c r="D10" s="30" t="s">
        <v>38</v>
      </c>
      <c r="E10" s="16"/>
      <c r="F10" s="17">
        <v>25.0</v>
      </c>
      <c r="G10" s="17">
        <v>2.0</v>
      </c>
      <c r="H10" s="38"/>
      <c r="I10" s="5"/>
      <c r="J10" s="36" t="s">
        <v>24</v>
      </c>
      <c r="L10" s="36">
        <f>F3</f>
        <v>3.642857143</v>
      </c>
      <c r="M10" s="8"/>
      <c r="S10" s="8"/>
    </row>
    <row r="11">
      <c r="A11" s="2"/>
      <c r="B11" s="2"/>
      <c r="C11" s="2"/>
      <c r="D11" s="15" t="s">
        <v>39</v>
      </c>
      <c r="E11" s="16"/>
      <c r="F11" s="17">
        <v>24.0</v>
      </c>
      <c r="G11" s="17">
        <v>2.0</v>
      </c>
      <c r="H11" s="5"/>
      <c r="I11" s="5"/>
      <c r="J11" s="36" t="s">
        <v>28</v>
      </c>
      <c r="L11" s="36">
        <f>L8*L10</f>
        <v>204</v>
      </c>
      <c r="M11" s="8"/>
      <c r="S11" s="8"/>
    </row>
    <row r="12">
      <c r="A12" s="2"/>
      <c r="B12" s="2"/>
      <c r="C12" s="2"/>
      <c r="D12" s="30" t="s">
        <v>40</v>
      </c>
      <c r="E12" s="16"/>
      <c r="F12" s="39">
        <f>32586*1.1</f>
        <v>35844.6</v>
      </c>
      <c r="G12" s="40"/>
      <c r="H12" s="5"/>
      <c r="I12" s="5"/>
      <c r="J12" s="36" t="s">
        <v>32</v>
      </c>
      <c r="L12" s="36">
        <f>round(L9/L11, 3)</f>
        <v>1.015</v>
      </c>
      <c r="M12" s="8"/>
      <c r="S12" s="8"/>
    </row>
    <row r="13">
      <c r="A13" s="5"/>
      <c r="B13" s="5"/>
      <c r="C13" s="5"/>
      <c r="D13" s="30" t="s">
        <v>41</v>
      </c>
      <c r="E13" s="16"/>
      <c r="F13" s="39">
        <v>178749.0</v>
      </c>
      <c r="G13" s="40"/>
      <c r="I13" s="5"/>
      <c r="J13" s="5"/>
      <c r="M13" s="8"/>
      <c r="N13" s="8"/>
      <c r="S13" s="8"/>
    </row>
    <row r="14">
      <c r="A14" s="5"/>
      <c r="B14" s="5"/>
      <c r="C14" s="5"/>
      <c r="D14" s="41" t="s">
        <v>42</v>
      </c>
      <c r="E14" s="42"/>
      <c r="F14" s="43">
        <v>53254.0</v>
      </c>
      <c r="G14" s="44"/>
      <c r="I14" s="5"/>
      <c r="J14" s="45" t="s">
        <v>43</v>
      </c>
      <c r="K14" s="46"/>
      <c r="L14" s="46">
        <f>L6-L4</f>
        <v>-723</v>
      </c>
      <c r="M14" s="8"/>
      <c r="N14" s="8"/>
      <c r="S14" s="8"/>
    </row>
    <row r="15">
      <c r="A15" s="47"/>
      <c r="B15" s="48"/>
      <c r="C15" s="48"/>
      <c r="D15" s="47"/>
      <c r="E15" s="47"/>
      <c r="F15" s="49"/>
      <c r="G15" s="48"/>
      <c r="H15" s="48"/>
      <c r="I15" s="48"/>
      <c r="J15" s="47"/>
      <c r="K15" s="46"/>
      <c r="L15" s="46"/>
      <c r="M15" s="50"/>
      <c r="N15" s="50"/>
      <c r="O15" s="46"/>
      <c r="P15" s="46"/>
      <c r="Q15" s="46"/>
      <c r="R15" s="46"/>
      <c r="S15" s="50"/>
      <c r="T15" s="46"/>
      <c r="U15" s="46"/>
      <c r="V15" s="7"/>
      <c r="W15" s="7"/>
      <c r="X15" s="7"/>
      <c r="Y15" s="46"/>
      <c r="Z15" s="46"/>
      <c r="AA15" s="46"/>
    </row>
    <row r="16">
      <c r="A16" s="51" t="s">
        <v>44</v>
      </c>
      <c r="B16" s="51" t="s">
        <v>45</v>
      </c>
      <c r="C16" s="51" t="s">
        <v>46</v>
      </c>
      <c r="D16" s="52" t="s">
        <v>47</v>
      </c>
      <c r="E16" s="52" t="s">
        <v>48</v>
      </c>
      <c r="F16" s="52" t="s">
        <v>49</v>
      </c>
      <c r="G16" s="51" t="s">
        <v>50</v>
      </c>
      <c r="H16" s="51" t="s">
        <v>51</v>
      </c>
      <c r="I16" s="51" t="s">
        <v>52</v>
      </c>
      <c r="J16" s="53" t="s">
        <v>53</v>
      </c>
      <c r="K16" s="54" t="s">
        <v>54</v>
      </c>
      <c r="L16" s="54" t="s">
        <v>55</v>
      </c>
      <c r="M16" s="55" t="s">
        <v>56</v>
      </c>
      <c r="N16" s="55" t="s">
        <v>54</v>
      </c>
      <c r="O16" s="56" t="s">
        <v>55</v>
      </c>
      <c r="P16" s="57" t="s">
        <v>57</v>
      </c>
      <c r="Q16" s="57" t="s">
        <v>54</v>
      </c>
      <c r="R16" s="57" t="s">
        <v>55</v>
      </c>
      <c r="S16" s="58" t="s">
        <v>58</v>
      </c>
      <c r="T16" s="59" t="s">
        <v>54</v>
      </c>
      <c r="U16" s="59" t="s">
        <v>55</v>
      </c>
      <c r="V16" s="60" t="s">
        <v>59</v>
      </c>
      <c r="W16" s="60" t="s">
        <v>54</v>
      </c>
      <c r="X16" s="60" t="s">
        <v>55</v>
      </c>
      <c r="Y16" s="61" t="s">
        <v>60</v>
      </c>
      <c r="Z16" s="61" t="s">
        <v>54</v>
      </c>
      <c r="AA16" s="61" t="s">
        <v>55</v>
      </c>
      <c r="AB16" s="62" t="s">
        <v>61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>
      <c r="A17" s="1">
        <v>40.0</v>
      </c>
      <c r="B17" s="2">
        <v>1.0</v>
      </c>
      <c r="C17" s="2"/>
      <c r="D17" s="2">
        <f t="shared" ref="D17:D24" si="2">B17+C17</f>
        <v>1</v>
      </c>
      <c r="E17" s="5" t="s">
        <v>62</v>
      </c>
      <c r="F17" s="2">
        <f t="shared" ref="F17:F24" si="3">A17*D17</f>
        <v>40</v>
      </c>
      <c r="G17" s="1">
        <f t="shared" ref="G17:G24" si="4">F17*52</f>
        <v>2080</v>
      </c>
      <c r="H17" s="1">
        <f>round(-((A17*D17)*Assumptions!$B$3)-(Assumptions!$B$4*D17)-((D17*Assumptions!$B$6)*A17*Assumptions!$B$11),0)</f>
        <v>-395</v>
      </c>
      <c r="I17" s="1">
        <f t="shared" ref="I17:I24" si="5">G17+H17</f>
        <v>1685</v>
      </c>
      <c r="J17" s="64">
        <f>Assumptions!$B$21</f>
        <v>0.1</v>
      </c>
      <c r="K17" s="65">
        <f t="shared" ref="K17:K24" si="6">J17*$I17</f>
        <v>168.5</v>
      </c>
      <c r="L17" s="65">
        <f t="shared" ref="L17:L24" si="7">round(K17/52,0)</f>
        <v>3</v>
      </c>
      <c r="M17" s="66">
        <f>Assumptions!$C$21</f>
        <v>0.1</v>
      </c>
      <c r="N17" s="66">
        <f t="shared" ref="N17:N24" si="8">M17*$I17</f>
        <v>168.5</v>
      </c>
      <c r="O17" s="67">
        <f t="shared" ref="O17:O24" si="9">round(N17/52,0)</f>
        <v>3</v>
      </c>
      <c r="P17" s="68" t="str">
        <f>Assumptions!$D$21</f>
        <v/>
      </c>
      <c r="Q17" s="68">
        <f t="shared" ref="Q17:Q24" si="10">P17*$I17</f>
        <v>0</v>
      </c>
      <c r="R17" s="68">
        <f t="shared" ref="R17:R24" si="11">round(Q17/52,0)</f>
        <v>0</v>
      </c>
      <c r="S17" s="69" t="str">
        <f>Assumptions!$E$21</f>
        <v/>
      </c>
      <c r="T17" s="70">
        <f t="shared" ref="T17:T24" si="12">S17*$I17</f>
        <v>0</v>
      </c>
      <c r="U17" s="70">
        <f t="shared" ref="U17:U24" si="13">round(T17/52,0)</f>
        <v>0</v>
      </c>
      <c r="V17" s="71">
        <f>Assumptions!$F$21</f>
        <v>0.1</v>
      </c>
      <c r="W17" s="71">
        <f t="shared" ref="W17:W24" si="14">(V17*$I17)-AB17</f>
        <v>116.5</v>
      </c>
      <c r="X17" s="71">
        <f t="shared" ref="X17:X24" si="15">round(W17/52,0)</f>
        <v>2</v>
      </c>
      <c r="Y17" s="72">
        <f>Assumptions!$G$21</f>
        <v>0.7</v>
      </c>
      <c r="Z17" s="73">
        <f t="shared" ref="Z17:Z24" si="16">Y17*$I17</f>
        <v>1179.5</v>
      </c>
      <c r="AA17" s="73">
        <f t="shared" ref="AA17:AA24" si="17">round(Z17/52,0)</f>
        <v>23</v>
      </c>
      <c r="AB17" s="74">
        <f t="shared" ref="AB17:AB20" si="18">D17*52</f>
        <v>52</v>
      </c>
    </row>
    <row r="18">
      <c r="A18" s="1">
        <v>40.0</v>
      </c>
      <c r="B18" s="2">
        <v>1.0</v>
      </c>
      <c r="C18" s="1"/>
      <c r="D18" s="2">
        <f t="shared" si="2"/>
        <v>1</v>
      </c>
      <c r="E18" s="75" t="s">
        <v>63</v>
      </c>
      <c r="F18" s="2">
        <f t="shared" si="3"/>
        <v>40</v>
      </c>
      <c r="G18" s="1">
        <f t="shared" si="4"/>
        <v>2080</v>
      </c>
      <c r="H18" s="1">
        <f>round(-((A18*D18)*Assumptions!$B$3)-(Assumptions!$B$4*D18)-((D18*Assumptions!$B$6)*A18*Assumptions!$B$11),0)</f>
        <v>-395</v>
      </c>
      <c r="I18" s="1">
        <f t="shared" si="5"/>
        <v>1685</v>
      </c>
      <c r="J18" s="64">
        <f>Assumptions!$B$22</f>
        <v>0.2</v>
      </c>
      <c r="K18" s="65">
        <f t="shared" si="6"/>
        <v>337</v>
      </c>
      <c r="L18" s="65">
        <f t="shared" si="7"/>
        <v>6</v>
      </c>
      <c r="M18" s="66" t="str">
        <f>Assumptions!$C$22</f>
        <v/>
      </c>
      <c r="N18" s="66">
        <f t="shared" si="8"/>
        <v>0</v>
      </c>
      <c r="O18" s="67">
        <f t="shared" si="9"/>
        <v>0</v>
      </c>
      <c r="P18" s="68" t="str">
        <f>Assumptions!$D$22</f>
        <v/>
      </c>
      <c r="Q18" s="68">
        <f t="shared" si="10"/>
        <v>0</v>
      </c>
      <c r="R18" s="68">
        <f t="shared" si="11"/>
        <v>0</v>
      </c>
      <c r="S18" s="69" t="str">
        <f>Assumptions!$E$22</f>
        <v/>
      </c>
      <c r="T18" s="70">
        <f t="shared" si="12"/>
        <v>0</v>
      </c>
      <c r="U18" s="70">
        <f t="shared" si="13"/>
        <v>0</v>
      </c>
      <c r="V18" s="71">
        <f>Assumptions!$F$22</f>
        <v>0.3</v>
      </c>
      <c r="W18" s="71">
        <f t="shared" si="14"/>
        <v>453.5</v>
      </c>
      <c r="X18" s="71">
        <f t="shared" si="15"/>
        <v>9</v>
      </c>
      <c r="Y18" s="72">
        <f>Assumptions!$G$22</f>
        <v>0.5</v>
      </c>
      <c r="Z18" s="73">
        <f t="shared" si="16"/>
        <v>842.5</v>
      </c>
      <c r="AA18" s="73">
        <f t="shared" si="17"/>
        <v>16</v>
      </c>
      <c r="AB18" s="74">
        <f t="shared" si="18"/>
        <v>52</v>
      </c>
    </row>
    <row r="19">
      <c r="A19" s="1">
        <v>40.0</v>
      </c>
      <c r="B19" s="2">
        <v>4.0</v>
      </c>
      <c r="C19" s="1"/>
      <c r="D19" s="2">
        <f t="shared" si="2"/>
        <v>4</v>
      </c>
      <c r="E19" s="5" t="s">
        <v>64</v>
      </c>
      <c r="F19" s="2">
        <f t="shared" si="3"/>
        <v>160</v>
      </c>
      <c r="G19" s="1">
        <f t="shared" si="4"/>
        <v>8320</v>
      </c>
      <c r="H19" s="1">
        <f>round(-((A19*D19)*Assumptions!$B$3)-(Assumptions!$B$4*D19)-((D19*Assumptions!$B$6)*A19*Assumptions!$B$11),0)</f>
        <v>-1582</v>
      </c>
      <c r="I19" s="1">
        <f t="shared" si="5"/>
        <v>6738</v>
      </c>
      <c r="J19" s="64">
        <f>Assumptions!$B$23</f>
        <v>0.4</v>
      </c>
      <c r="K19" s="65">
        <f t="shared" si="6"/>
        <v>2695.2</v>
      </c>
      <c r="L19" s="65">
        <f t="shared" si="7"/>
        <v>52</v>
      </c>
      <c r="M19" s="66">
        <f>Assumptions!$C$23</f>
        <v>0.2</v>
      </c>
      <c r="N19" s="66">
        <f t="shared" si="8"/>
        <v>1347.6</v>
      </c>
      <c r="O19" s="67">
        <f t="shared" si="9"/>
        <v>26</v>
      </c>
      <c r="P19" s="68">
        <f>Assumptions!$D$23</f>
        <v>0.2</v>
      </c>
      <c r="Q19" s="68">
        <f t="shared" si="10"/>
        <v>1347.6</v>
      </c>
      <c r="R19" s="68">
        <f t="shared" si="11"/>
        <v>26</v>
      </c>
      <c r="S19" s="69" t="str">
        <f>Assumptions!$E$23</f>
        <v/>
      </c>
      <c r="T19" s="70">
        <f t="shared" si="12"/>
        <v>0</v>
      </c>
      <c r="U19" s="70">
        <f t="shared" si="13"/>
        <v>0</v>
      </c>
      <c r="V19" s="71">
        <f>Assumptions!$F$23</f>
        <v>0.15</v>
      </c>
      <c r="W19" s="71">
        <f t="shared" si="14"/>
        <v>802.7</v>
      </c>
      <c r="X19" s="71">
        <f t="shared" si="15"/>
        <v>15</v>
      </c>
      <c r="Y19" s="72">
        <f>Assumptions!$G$23</f>
        <v>0.05</v>
      </c>
      <c r="Z19" s="73">
        <f t="shared" si="16"/>
        <v>336.9</v>
      </c>
      <c r="AA19" s="73">
        <f t="shared" si="17"/>
        <v>6</v>
      </c>
      <c r="AB19" s="74">
        <f t="shared" si="18"/>
        <v>208</v>
      </c>
    </row>
    <row r="20">
      <c r="A20" s="1">
        <v>40.0</v>
      </c>
      <c r="B20" s="2">
        <v>1.0</v>
      </c>
      <c r="C20" s="1">
        <v>1.0</v>
      </c>
      <c r="D20" s="2">
        <f t="shared" si="2"/>
        <v>2</v>
      </c>
      <c r="E20" s="5" t="s">
        <v>65</v>
      </c>
      <c r="F20" s="2">
        <f t="shared" si="3"/>
        <v>80</v>
      </c>
      <c r="G20" s="1">
        <f t="shared" si="4"/>
        <v>4160</v>
      </c>
      <c r="H20" s="1">
        <f>round(-((A20*D20)*Assumptions!$B$3)-(Assumptions!$B$4*D20)-((D20*Assumptions!$B$6)*A20*Assumptions!$B$9),0)</f>
        <v>-790</v>
      </c>
      <c r="I20" s="1">
        <f t="shared" si="5"/>
        <v>3370</v>
      </c>
      <c r="J20" s="36">
        <f>Assumptions!$B$24</f>
        <v>0.5</v>
      </c>
      <c r="K20" s="65">
        <f t="shared" si="6"/>
        <v>1685</v>
      </c>
      <c r="L20" s="65">
        <f t="shared" si="7"/>
        <v>32</v>
      </c>
      <c r="M20" s="66">
        <f>Assumptions!$C$24</f>
        <v>0.15</v>
      </c>
      <c r="N20" s="66">
        <f t="shared" si="8"/>
        <v>505.5</v>
      </c>
      <c r="O20" s="67">
        <f t="shared" si="9"/>
        <v>10</v>
      </c>
      <c r="P20" s="68">
        <f>Assumptions!$D$24</f>
        <v>0.15</v>
      </c>
      <c r="Q20" s="68">
        <f t="shared" si="10"/>
        <v>505.5</v>
      </c>
      <c r="R20" s="68">
        <f t="shared" si="11"/>
        <v>10</v>
      </c>
      <c r="S20" s="69">
        <f>Assumptions!$E$24</f>
        <v>0.05</v>
      </c>
      <c r="T20" s="70">
        <f t="shared" si="12"/>
        <v>168.5</v>
      </c>
      <c r="U20" s="70">
        <f t="shared" si="13"/>
        <v>3</v>
      </c>
      <c r="V20" s="71">
        <f>Assumptions!$F$24</f>
        <v>0.15</v>
      </c>
      <c r="W20" s="71">
        <f t="shared" si="14"/>
        <v>401.5</v>
      </c>
      <c r="X20" s="71">
        <f t="shared" si="15"/>
        <v>8</v>
      </c>
      <c r="Y20" s="72" t="str">
        <f>Assumptions!$G$24</f>
        <v/>
      </c>
      <c r="Z20" s="73">
        <f t="shared" si="16"/>
        <v>0</v>
      </c>
      <c r="AA20" s="73">
        <f t="shared" si="17"/>
        <v>0</v>
      </c>
      <c r="AB20" s="74">
        <f t="shared" si="18"/>
        <v>104</v>
      </c>
    </row>
    <row r="21">
      <c r="A21" s="1">
        <v>18.0</v>
      </c>
      <c r="B21" s="2">
        <v>2.0</v>
      </c>
      <c r="C21" s="1"/>
      <c r="D21" s="2">
        <f t="shared" si="2"/>
        <v>2</v>
      </c>
      <c r="E21" s="5" t="s">
        <v>66</v>
      </c>
      <c r="F21" s="2">
        <f t="shared" si="3"/>
        <v>36</v>
      </c>
      <c r="G21" s="1">
        <f t="shared" si="4"/>
        <v>1872</v>
      </c>
      <c r="H21" s="1">
        <f>round(-((A21*D21)*Assumptions!$B$3)-(Assumptions!$B$5*D21)-((D21*Assumptions!$B$7)*A21*Assumptions!$B$10),0)</f>
        <v>-310</v>
      </c>
      <c r="I21" s="1">
        <f t="shared" si="5"/>
        <v>1562</v>
      </c>
      <c r="J21" s="64">
        <f>Assumptions!$B$25</f>
        <v>0.5</v>
      </c>
      <c r="K21" s="65">
        <f t="shared" si="6"/>
        <v>781</v>
      </c>
      <c r="L21" s="65">
        <f t="shared" si="7"/>
        <v>15</v>
      </c>
      <c r="M21" s="66">
        <f>Assumptions!$C$25</f>
        <v>0.15</v>
      </c>
      <c r="N21" s="66">
        <f t="shared" si="8"/>
        <v>234.3</v>
      </c>
      <c r="O21" s="67">
        <f t="shared" si="9"/>
        <v>5</v>
      </c>
      <c r="P21" s="68">
        <f>Assumptions!$D$25</f>
        <v>0.15</v>
      </c>
      <c r="Q21" s="68">
        <f t="shared" si="10"/>
        <v>234.3</v>
      </c>
      <c r="R21" s="68">
        <f t="shared" si="11"/>
        <v>5</v>
      </c>
      <c r="S21" s="69">
        <f>Assumptions!$E$25</f>
        <v>0.05</v>
      </c>
      <c r="T21" s="70">
        <f t="shared" si="12"/>
        <v>78.1</v>
      </c>
      <c r="U21" s="70">
        <f t="shared" si="13"/>
        <v>2</v>
      </c>
      <c r="V21" s="71">
        <f>Assumptions!$F$25</f>
        <v>0.15</v>
      </c>
      <c r="W21" s="71">
        <f t="shared" si="14"/>
        <v>182.3</v>
      </c>
      <c r="X21" s="71">
        <f t="shared" si="15"/>
        <v>4</v>
      </c>
      <c r="Y21" s="72" t="str">
        <f>Assumptions!$G$25</f>
        <v/>
      </c>
      <c r="Z21" s="73">
        <f t="shared" si="16"/>
        <v>0</v>
      </c>
      <c r="AA21" s="73">
        <f t="shared" si="17"/>
        <v>0</v>
      </c>
      <c r="AB21" s="74">
        <f>D21*26</f>
        <v>52</v>
      </c>
    </row>
    <row r="22">
      <c r="A22" s="1">
        <v>40.0</v>
      </c>
      <c r="B22" s="2">
        <v>1.0</v>
      </c>
      <c r="C22" s="1">
        <v>-1.0</v>
      </c>
      <c r="D22" s="2">
        <f t="shared" si="2"/>
        <v>0</v>
      </c>
      <c r="E22" s="5" t="s">
        <v>67</v>
      </c>
      <c r="F22" s="2">
        <f t="shared" si="3"/>
        <v>0</v>
      </c>
      <c r="G22" s="1">
        <f t="shared" si="4"/>
        <v>0</v>
      </c>
      <c r="H22" s="1">
        <f>round(-((A22*D22)*Assumptions!$B$3)-(Assumptions!$B$4*D22)-((D22*Assumptions!$B$6)*A22*Assumptions!$B$9),0)</f>
        <v>0</v>
      </c>
      <c r="I22" s="1">
        <f t="shared" si="5"/>
        <v>0</v>
      </c>
      <c r="J22" s="64">
        <f>Assumptions!$B$26</f>
        <v>0.6</v>
      </c>
      <c r="K22" s="65">
        <f t="shared" si="6"/>
        <v>0</v>
      </c>
      <c r="L22" s="65">
        <f t="shared" si="7"/>
        <v>0</v>
      </c>
      <c r="M22" s="66">
        <f>Assumptions!$C$26</f>
        <v>0.15</v>
      </c>
      <c r="N22" s="66">
        <f t="shared" si="8"/>
        <v>0</v>
      </c>
      <c r="O22" s="67">
        <f t="shared" si="9"/>
        <v>0</v>
      </c>
      <c r="P22" s="68" t="str">
        <f>Assumptions!$D$26</f>
        <v/>
      </c>
      <c r="Q22" s="68">
        <f t="shared" si="10"/>
        <v>0</v>
      </c>
      <c r="R22" s="68">
        <f t="shared" si="11"/>
        <v>0</v>
      </c>
      <c r="S22" s="69">
        <f>Assumptions!$E$26</f>
        <v>0.1</v>
      </c>
      <c r="T22" s="70">
        <f t="shared" si="12"/>
        <v>0</v>
      </c>
      <c r="U22" s="70">
        <f t="shared" si="13"/>
        <v>0</v>
      </c>
      <c r="V22" s="71">
        <f>Assumptions!$F$26</f>
        <v>0.15</v>
      </c>
      <c r="W22" s="71">
        <f t="shared" si="14"/>
        <v>0</v>
      </c>
      <c r="X22" s="71">
        <f t="shared" si="15"/>
        <v>0</v>
      </c>
      <c r="Y22" s="72" t="str">
        <f>Assumptions!$G$26</f>
        <v/>
      </c>
      <c r="Z22" s="73">
        <f t="shared" si="16"/>
        <v>0</v>
      </c>
      <c r="AA22" s="73">
        <f t="shared" si="17"/>
        <v>0</v>
      </c>
      <c r="AB22" s="74">
        <f>D22*52</f>
        <v>0</v>
      </c>
    </row>
    <row r="23">
      <c r="A23" s="1">
        <v>18.0</v>
      </c>
      <c r="B23" s="2">
        <v>6.0</v>
      </c>
      <c r="C23" s="1">
        <v>3.0</v>
      </c>
      <c r="D23" s="2">
        <f t="shared" si="2"/>
        <v>9</v>
      </c>
      <c r="E23" s="5" t="s">
        <v>68</v>
      </c>
      <c r="F23" s="2">
        <f t="shared" si="3"/>
        <v>162</v>
      </c>
      <c r="G23" s="1">
        <f t="shared" si="4"/>
        <v>8424</v>
      </c>
      <c r="H23" s="1">
        <f>round(-((A23*D23)*Assumptions!$B$3)-(Assumptions!$B$5*D23)-((D23*Assumptions!$B$7)*A23*Assumptions!$B$9),0)</f>
        <v>-1480</v>
      </c>
      <c r="I23" s="1">
        <f t="shared" si="5"/>
        <v>6944</v>
      </c>
      <c r="J23" s="64">
        <f>Assumptions!$B$27</f>
        <v>0.7</v>
      </c>
      <c r="K23" s="65">
        <f t="shared" si="6"/>
        <v>4860.8</v>
      </c>
      <c r="L23" s="65">
        <f t="shared" si="7"/>
        <v>93</v>
      </c>
      <c r="M23" s="66">
        <f>Assumptions!$C$27</f>
        <v>0.15</v>
      </c>
      <c r="N23" s="66">
        <f t="shared" si="8"/>
        <v>1041.6</v>
      </c>
      <c r="O23" s="67">
        <f t="shared" si="9"/>
        <v>20</v>
      </c>
      <c r="P23" s="68" t="str">
        <f>Assumptions!$D$27</f>
        <v/>
      </c>
      <c r="Q23" s="68">
        <f t="shared" si="10"/>
        <v>0</v>
      </c>
      <c r="R23" s="68">
        <f t="shared" si="11"/>
        <v>0</v>
      </c>
      <c r="S23" s="69">
        <f>Assumptions!$E$27</f>
        <v>0.05</v>
      </c>
      <c r="T23" s="70">
        <f t="shared" si="12"/>
        <v>347.2</v>
      </c>
      <c r="U23" s="70">
        <f t="shared" si="13"/>
        <v>7</v>
      </c>
      <c r="V23" s="71">
        <f>Assumptions!$F$27</f>
        <v>0.1</v>
      </c>
      <c r="W23" s="71">
        <f t="shared" si="14"/>
        <v>460.4</v>
      </c>
      <c r="X23" s="71">
        <f t="shared" si="15"/>
        <v>9</v>
      </c>
      <c r="Y23" s="72" t="str">
        <f>Assumptions!$G$27</f>
        <v/>
      </c>
      <c r="Z23" s="73">
        <f t="shared" si="16"/>
        <v>0</v>
      </c>
      <c r="AA23" s="73">
        <f t="shared" si="17"/>
        <v>0</v>
      </c>
      <c r="AB23" s="74">
        <f t="shared" ref="AB23:AB24" si="19">D23*26</f>
        <v>234</v>
      </c>
    </row>
    <row r="24">
      <c r="A24" s="1">
        <v>18.0</v>
      </c>
      <c r="B24" s="2">
        <v>4.0</v>
      </c>
      <c r="C24" s="2"/>
      <c r="D24" s="2">
        <f t="shared" si="2"/>
        <v>4</v>
      </c>
      <c r="E24" s="5" t="s">
        <v>69</v>
      </c>
      <c r="F24" s="2">
        <f t="shared" si="3"/>
        <v>72</v>
      </c>
      <c r="G24" s="1">
        <f t="shared" si="4"/>
        <v>3744</v>
      </c>
      <c r="H24" s="1">
        <f>round(-((A24*D24)*Assumptions!$B$3)-(Assumptions!$B$5*D24)-((D24*Assumptions!$B$7)*A24*Assumptions!$B$8),0)</f>
        <v>-811</v>
      </c>
      <c r="I24" s="1">
        <f t="shared" si="5"/>
        <v>2933</v>
      </c>
      <c r="J24" s="64">
        <f>Assumptions!$B$28</f>
        <v>0.1</v>
      </c>
      <c r="K24" s="65">
        <f t="shared" si="6"/>
        <v>293.3</v>
      </c>
      <c r="L24" s="65">
        <f t="shared" si="7"/>
        <v>6</v>
      </c>
      <c r="M24" s="66" t="str">
        <f>Assumptions!$C$28</f>
        <v/>
      </c>
      <c r="N24" s="66">
        <f t="shared" si="8"/>
        <v>0</v>
      </c>
      <c r="O24" s="67">
        <f t="shared" si="9"/>
        <v>0</v>
      </c>
      <c r="P24" s="68" t="str">
        <f>Assumptions!$D$28</f>
        <v/>
      </c>
      <c r="Q24" s="68">
        <f t="shared" si="10"/>
        <v>0</v>
      </c>
      <c r="R24" s="68">
        <f t="shared" si="11"/>
        <v>0</v>
      </c>
      <c r="S24" s="69">
        <f>Assumptions!$E$28</f>
        <v>0.8</v>
      </c>
      <c r="T24" s="70">
        <f t="shared" si="12"/>
        <v>2346.4</v>
      </c>
      <c r="U24" s="70">
        <f t="shared" si="13"/>
        <v>45</v>
      </c>
      <c r="V24" s="71">
        <f>Assumptions!$F$28</f>
        <v>0.1</v>
      </c>
      <c r="W24" s="71">
        <f t="shared" si="14"/>
        <v>189.3</v>
      </c>
      <c r="X24" s="71">
        <f t="shared" si="15"/>
        <v>4</v>
      </c>
      <c r="Y24" s="72" t="str">
        <f>Assumptions!$G$28</f>
        <v/>
      </c>
      <c r="Z24" s="73">
        <f t="shared" si="16"/>
        <v>0</v>
      </c>
      <c r="AA24" s="73">
        <f t="shared" si="17"/>
        <v>0</v>
      </c>
      <c r="AB24" s="74">
        <f t="shared" si="19"/>
        <v>104</v>
      </c>
    </row>
    <row r="25">
      <c r="M25" s="8"/>
      <c r="N25" s="8"/>
      <c r="S25" s="8"/>
    </row>
    <row r="26">
      <c r="K26" s="76">
        <f t="shared" ref="K26:L26" si="20">SUM(K17:K24)</f>
        <v>10820.8</v>
      </c>
      <c r="L26" s="76">
        <f t="shared" si="20"/>
        <v>207</v>
      </c>
      <c r="M26" s="8"/>
      <c r="N26" s="8">
        <f t="shared" ref="N26:O26" si="21">SUM(N17:N24)</f>
        <v>3297.5</v>
      </c>
      <c r="O26" s="76">
        <f t="shared" si="21"/>
        <v>64</v>
      </c>
      <c r="Q26" s="76">
        <f t="shared" ref="Q26:R26" si="22">SUM(Q17:Q24)</f>
        <v>2087.4</v>
      </c>
      <c r="R26" s="76">
        <f t="shared" si="22"/>
        <v>41</v>
      </c>
      <c r="S26" s="8"/>
      <c r="T26" s="76">
        <f t="shared" ref="T26:U26" si="23">SUM(T17:T24)</f>
        <v>2940.2</v>
      </c>
      <c r="U26" s="76">
        <f t="shared" si="23"/>
        <v>57</v>
      </c>
      <c r="W26" s="76">
        <f t="shared" ref="W26:X26" si="24">SUM(W17:W24)</f>
        <v>2606.2</v>
      </c>
      <c r="X26" s="76">
        <f t="shared" si="24"/>
        <v>51</v>
      </c>
      <c r="Z26" s="76">
        <f t="shared" ref="Z26:AA26" si="25">SUM(Z17:Z24)</f>
        <v>2358.9</v>
      </c>
      <c r="AA26" s="76">
        <f t="shared" si="25"/>
        <v>45</v>
      </c>
    </row>
    <row r="27">
      <c r="M27" s="8"/>
      <c r="N27" s="8"/>
      <c r="S27" s="8"/>
    </row>
    <row r="28">
      <c r="M28" s="8"/>
      <c r="N28" s="8"/>
      <c r="S28" s="8"/>
    </row>
    <row r="29">
      <c r="D29" s="3" t="s">
        <v>0</v>
      </c>
      <c r="M29" s="8"/>
      <c r="N29" s="8"/>
      <c r="S29" s="8"/>
    </row>
    <row r="30">
      <c r="A30" s="2"/>
      <c r="B30" s="2"/>
      <c r="C30" s="2"/>
      <c r="D30" s="77" t="s">
        <v>2</v>
      </c>
      <c r="E30" s="10"/>
      <c r="F30" s="78" t="s">
        <v>70</v>
      </c>
      <c r="G30" s="79" t="s">
        <v>4</v>
      </c>
      <c r="H30" s="5"/>
      <c r="I30" s="5"/>
      <c r="J30" s="3" t="s">
        <v>5</v>
      </c>
      <c r="K30" s="13"/>
      <c r="L30" s="13"/>
      <c r="M30" s="14" t="s">
        <v>6</v>
      </c>
      <c r="N30" s="13"/>
      <c r="O30" s="13"/>
      <c r="P30" s="14" t="s">
        <v>7</v>
      </c>
      <c r="Q30" s="13"/>
      <c r="R30" s="13"/>
      <c r="S30" s="14" t="s">
        <v>8</v>
      </c>
      <c r="T30" s="13"/>
      <c r="U30" s="13"/>
      <c r="V30" s="14"/>
    </row>
    <row r="31">
      <c r="A31" s="1"/>
      <c r="B31" s="1"/>
      <c r="C31" s="1"/>
      <c r="D31" s="30" t="s">
        <v>71</v>
      </c>
      <c r="E31" s="16"/>
      <c r="F31" s="17">
        <f>sum(I31:I33)</f>
        <v>3.5</v>
      </c>
      <c r="G31" s="18"/>
      <c r="H31" s="1" t="s">
        <v>10</v>
      </c>
      <c r="I31" s="19">
        <v>3.5</v>
      </c>
      <c r="J31" s="20" t="s">
        <v>11</v>
      </c>
      <c r="L31" s="21">
        <f>L36*52-(14*10)</f>
        <v>2772</v>
      </c>
      <c r="M31" s="22" t="s">
        <v>12</v>
      </c>
      <c r="O31" s="23">
        <f>sum(F32:F35)</f>
        <v>460</v>
      </c>
      <c r="P31" s="24" t="s">
        <v>13</v>
      </c>
      <c r="R31" s="25">
        <f>round(Q54/F40, 3)</f>
        <v>0.031</v>
      </c>
      <c r="S31" s="26" t="s">
        <v>14</v>
      </c>
      <c r="U31" s="27">
        <f t="shared" ref="U31:U32" si="26">F41</f>
        <v>331652</v>
      </c>
      <c r="Y31" s="28" t="s">
        <v>15</v>
      </c>
      <c r="Z31" s="29"/>
      <c r="AA31" s="29">
        <f>round(Z54/sum(D45:D52),3)</f>
        <v>102.561</v>
      </c>
    </row>
    <row r="32">
      <c r="A32" s="1"/>
      <c r="B32" s="1"/>
      <c r="C32" s="1"/>
      <c r="D32" s="30" t="s">
        <v>16</v>
      </c>
      <c r="E32" s="16"/>
      <c r="F32" s="17">
        <v>40.0</v>
      </c>
      <c r="G32" s="17">
        <v>5.5</v>
      </c>
      <c r="H32" s="1" t="s">
        <v>17</v>
      </c>
      <c r="I32" s="19">
        <v>0.0</v>
      </c>
      <c r="J32" s="20" t="s">
        <v>18</v>
      </c>
      <c r="L32" s="21">
        <f>round(K54,0)</f>
        <v>10825</v>
      </c>
      <c r="M32" s="22" t="s">
        <v>19</v>
      </c>
      <c r="O32" s="23">
        <f>(F32*G32)+(F33*G33)+(F34*G34)+(F35*G35)</f>
        <v>1500.895</v>
      </c>
      <c r="S32" s="26" t="s">
        <v>20</v>
      </c>
      <c r="U32" s="32">
        <f t="shared" si="26"/>
        <v>91573</v>
      </c>
      <c r="Y32" s="28" t="s">
        <v>21</v>
      </c>
      <c r="Z32" s="29"/>
      <c r="AA32" s="29">
        <f>round(AA31/12,3)</f>
        <v>8.547</v>
      </c>
    </row>
    <row r="33">
      <c r="A33" s="2"/>
      <c r="B33" s="2"/>
      <c r="C33" s="2"/>
      <c r="D33" s="30" t="s">
        <v>22</v>
      </c>
      <c r="E33" s="16"/>
      <c r="F33" s="17">
        <v>45.0</v>
      </c>
      <c r="G33" s="18">
        <v>3.731</v>
      </c>
      <c r="H33" s="1" t="s">
        <v>23</v>
      </c>
      <c r="I33" s="19">
        <v>0.0</v>
      </c>
      <c r="J33" s="21" t="s">
        <v>24</v>
      </c>
      <c r="L33" s="21">
        <f>F31</f>
        <v>3.5</v>
      </c>
      <c r="M33" s="22" t="s">
        <v>25</v>
      </c>
      <c r="O33" s="23">
        <f>sum(F36:F39)</f>
        <v>125</v>
      </c>
      <c r="S33" s="26" t="s">
        <v>26</v>
      </c>
      <c r="U33" s="27">
        <f>U32+U31</f>
        <v>423225</v>
      </c>
      <c r="Y33" s="29"/>
      <c r="Z33" s="29"/>
      <c r="AA33" s="29"/>
    </row>
    <row r="34">
      <c r="A34" s="2"/>
      <c r="B34" s="2"/>
      <c r="C34" s="2"/>
      <c r="D34" s="30" t="s">
        <v>27</v>
      </c>
      <c r="E34" s="16"/>
      <c r="F34" s="31">
        <v>363.0</v>
      </c>
      <c r="G34" s="17">
        <v>3.0</v>
      </c>
      <c r="H34" s="5"/>
      <c r="I34" s="5"/>
      <c r="J34" s="21" t="s">
        <v>28</v>
      </c>
      <c r="L34" s="21">
        <f>L33*L31</f>
        <v>9702</v>
      </c>
      <c r="M34" s="22" t="s">
        <v>29</v>
      </c>
      <c r="O34" s="23">
        <f>(F36*G36)+(F37*G37)+(F38*G38)+(F39*G39)</f>
        <v>409</v>
      </c>
      <c r="S34" s="26" t="s">
        <v>30</v>
      </c>
      <c r="U34" s="33">
        <f>round(U33/T54, 3)</f>
        <v>116.979</v>
      </c>
      <c r="Y34" s="29"/>
      <c r="Z34" s="29"/>
      <c r="AA34" s="29"/>
    </row>
    <row r="35">
      <c r="A35" s="2"/>
      <c r="B35" s="2"/>
      <c r="C35" s="2"/>
      <c r="D35" s="30" t="s">
        <v>72</v>
      </c>
      <c r="E35" s="16"/>
      <c r="F35" s="17">
        <v>12.0</v>
      </c>
      <c r="G35" s="17">
        <v>2.0</v>
      </c>
      <c r="H35" s="5"/>
      <c r="I35" s="5"/>
      <c r="J35" s="21" t="s">
        <v>32</v>
      </c>
      <c r="L35" s="34">
        <f>round(L32/L34, 3)</f>
        <v>1.116</v>
      </c>
      <c r="M35" s="22" t="s">
        <v>33</v>
      </c>
      <c r="O35" s="35">
        <f>round(N54/(O32+O34),3)</f>
        <v>1.738</v>
      </c>
      <c r="S35" s="26"/>
      <c r="U35" s="27"/>
      <c r="Y35" s="29"/>
      <c r="Z35" s="29"/>
      <c r="AA35" s="29"/>
    </row>
    <row r="36">
      <c r="A36" s="2"/>
      <c r="B36" s="2"/>
      <c r="C36" s="2"/>
      <c r="D36" s="30" t="s">
        <v>34</v>
      </c>
      <c r="E36" s="16"/>
      <c r="F36" s="31">
        <v>24.0</v>
      </c>
      <c r="G36" s="17">
        <v>3.0</v>
      </c>
      <c r="H36" s="5"/>
      <c r="I36" s="5"/>
      <c r="J36" s="36" t="s">
        <v>35</v>
      </c>
      <c r="L36" s="36">
        <v>56.0</v>
      </c>
      <c r="M36" s="8"/>
      <c r="S36" s="37"/>
    </row>
    <row r="37">
      <c r="A37" s="2"/>
      <c r="B37" s="2"/>
      <c r="C37" s="2"/>
      <c r="D37" s="30" t="s">
        <v>36</v>
      </c>
      <c r="E37" s="16"/>
      <c r="F37" s="17">
        <v>17.0</v>
      </c>
      <c r="G37" s="17">
        <v>5.0</v>
      </c>
      <c r="H37" s="5"/>
      <c r="I37" s="5"/>
      <c r="J37" s="36" t="s">
        <v>37</v>
      </c>
      <c r="L37" s="36">
        <f>L54</f>
        <v>207</v>
      </c>
      <c r="M37" s="8"/>
      <c r="S37" s="8"/>
    </row>
    <row r="38">
      <c r="A38" s="2"/>
      <c r="B38" s="2"/>
      <c r="C38" s="2"/>
      <c r="D38" s="30" t="s">
        <v>38</v>
      </c>
      <c r="E38" s="16"/>
      <c r="F38" s="31">
        <f>7*12</f>
        <v>84</v>
      </c>
      <c r="G38" s="18">
        <v>3.0</v>
      </c>
      <c r="H38" s="5"/>
      <c r="I38" s="5"/>
      <c r="J38" s="36" t="s">
        <v>24</v>
      </c>
      <c r="L38" s="36">
        <f>F31</f>
        <v>3.5</v>
      </c>
      <c r="M38" s="8"/>
      <c r="S38" s="8"/>
    </row>
    <row r="39">
      <c r="A39" s="2"/>
      <c r="B39" s="2"/>
      <c r="C39" s="2"/>
      <c r="D39" s="30" t="s">
        <v>73</v>
      </c>
      <c r="E39" s="16"/>
      <c r="F39" s="31">
        <v>0.0</v>
      </c>
      <c r="G39" s="18">
        <v>3.172</v>
      </c>
      <c r="H39" s="5"/>
      <c r="I39" s="5"/>
      <c r="J39" s="36" t="s">
        <v>28</v>
      </c>
      <c r="L39" s="36">
        <f>L36*L38</f>
        <v>196</v>
      </c>
      <c r="M39" s="8"/>
      <c r="S39" s="8"/>
    </row>
    <row r="40">
      <c r="A40" s="2"/>
      <c r="B40" s="2"/>
      <c r="C40" s="2"/>
      <c r="D40" s="30" t="s">
        <v>40</v>
      </c>
      <c r="E40" s="16"/>
      <c r="F40" s="39">
        <v>67154.0</v>
      </c>
      <c r="G40" s="40"/>
      <c r="H40" s="5"/>
      <c r="I40" s="5"/>
      <c r="J40" s="36" t="s">
        <v>32</v>
      </c>
      <c r="L40" s="36">
        <f>round(L37/L39, 3)</f>
        <v>1.056</v>
      </c>
      <c r="M40" s="8"/>
      <c r="S40" s="8"/>
    </row>
    <row r="41">
      <c r="A41" s="5"/>
      <c r="B41" s="5"/>
      <c r="C41" s="5"/>
      <c r="D41" s="30" t="s">
        <v>41</v>
      </c>
      <c r="E41" s="16"/>
      <c r="F41" s="39">
        <v>331652.0</v>
      </c>
      <c r="G41" s="40"/>
      <c r="H41" s="5"/>
      <c r="I41" s="5"/>
      <c r="J41" s="5"/>
      <c r="M41" s="8"/>
      <c r="N41" s="8"/>
      <c r="S41" s="8"/>
    </row>
    <row r="42">
      <c r="A42" s="47"/>
      <c r="B42" s="48"/>
      <c r="C42" s="48"/>
      <c r="D42" s="41" t="s">
        <v>42</v>
      </c>
      <c r="E42" s="42"/>
      <c r="F42" s="43">
        <v>91573.0</v>
      </c>
      <c r="G42" s="44"/>
      <c r="H42" s="48"/>
      <c r="I42" s="48"/>
      <c r="J42" s="45" t="s">
        <v>43</v>
      </c>
      <c r="K42" s="46"/>
      <c r="L42" s="46">
        <f>L34-L32</f>
        <v>-1123</v>
      </c>
      <c r="M42" s="50"/>
      <c r="N42" s="50"/>
      <c r="O42" s="46"/>
      <c r="P42" s="46"/>
      <c r="Q42" s="46"/>
      <c r="R42" s="46"/>
      <c r="S42" s="50"/>
      <c r="T42" s="46"/>
      <c r="U42" s="46"/>
      <c r="V42" s="7"/>
      <c r="W42" s="7"/>
      <c r="X42" s="7"/>
      <c r="Y42" s="46"/>
      <c r="Z42" s="46"/>
      <c r="AA42" s="46"/>
    </row>
    <row r="43">
      <c r="A43" s="47"/>
      <c r="B43" s="48"/>
      <c r="C43" s="48"/>
      <c r="D43" s="47"/>
      <c r="E43" s="47"/>
      <c r="F43" s="49"/>
      <c r="G43" s="48"/>
      <c r="H43" s="48"/>
      <c r="I43" s="48"/>
      <c r="J43" s="47"/>
      <c r="K43" s="46"/>
      <c r="L43" s="46"/>
      <c r="M43" s="50"/>
      <c r="N43" s="50"/>
      <c r="O43" s="46"/>
      <c r="P43" s="46"/>
      <c r="Q43" s="46"/>
      <c r="R43" s="46"/>
      <c r="S43" s="50"/>
      <c r="T43" s="46"/>
      <c r="U43" s="46"/>
      <c r="V43" s="7"/>
      <c r="W43" s="7"/>
      <c r="X43" s="7"/>
      <c r="Y43" s="46"/>
      <c r="Z43" s="46"/>
      <c r="AA43" s="46"/>
    </row>
    <row r="44">
      <c r="A44" s="51" t="s">
        <v>44</v>
      </c>
      <c r="B44" s="51" t="s">
        <v>45</v>
      </c>
      <c r="C44" s="51" t="s">
        <v>46</v>
      </c>
      <c r="D44" s="52" t="s">
        <v>47</v>
      </c>
      <c r="E44" s="52" t="s">
        <v>48</v>
      </c>
      <c r="F44" s="52" t="s">
        <v>49</v>
      </c>
      <c r="G44" s="51" t="s">
        <v>50</v>
      </c>
      <c r="H44" s="51" t="s">
        <v>51</v>
      </c>
      <c r="I44" s="51" t="s">
        <v>52</v>
      </c>
      <c r="J44" s="53" t="s">
        <v>53</v>
      </c>
      <c r="K44" s="54" t="s">
        <v>54</v>
      </c>
      <c r="L44" s="54" t="s">
        <v>55</v>
      </c>
      <c r="M44" s="55" t="s">
        <v>56</v>
      </c>
      <c r="N44" s="55" t="s">
        <v>54</v>
      </c>
      <c r="O44" s="56" t="s">
        <v>55</v>
      </c>
      <c r="P44" s="57" t="s">
        <v>57</v>
      </c>
      <c r="Q44" s="57" t="s">
        <v>54</v>
      </c>
      <c r="R44" s="57" t="s">
        <v>55</v>
      </c>
      <c r="S44" s="58" t="s">
        <v>58</v>
      </c>
      <c r="T44" s="59" t="s">
        <v>54</v>
      </c>
      <c r="U44" s="59" t="s">
        <v>55</v>
      </c>
      <c r="V44" s="60" t="s">
        <v>59</v>
      </c>
      <c r="W44" s="60" t="s">
        <v>54</v>
      </c>
      <c r="X44" s="60" t="s">
        <v>55</v>
      </c>
      <c r="Y44" s="61" t="s">
        <v>60</v>
      </c>
      <c r="Z44" s="61" t="s">
        <v>54</v>
      </c>
      <c r="AA44" s="61" t="s">
        <v>55</v>
      </c>
      <c r="AB44" s="62" t="s">
        <v>61</v>
      </c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>
      <c r="A45" s="1">
        <v>40.0</v>
      </c>
      <c r="B45" s="2">
        <v>1.0</v>
      </c>
      <c r="C45" s="2"/>
      <c r="D45" s="2">
        <f t="shared" ref="D45:D52" si="27">B45+C45</f>
        <v>1</v>
      </c>
      <c r="E45" s="5" t="s">
        <v>62</v>
      </c>
      <c r="F45" s="2">
        <f>A45*D45</f>
        <v>40</v>
      </c>
      <c r="G45" s="1">
        <f t="shared" ref="G45:G52" si="28">F45*52</f>
        <v>2080</v>
      </c>
      <c r="H45" s="1">
        <f>round(-((A45*D45)*Assumptions!$B$3)-(Assumptions!$B$4*D45)-((D45*Assumptions!$B$6)*A45*Assumptions!$B$11),0)</f>
        <v>-395</v>
      </c>
      <c r="I45" s="1">
        <f t="shared" ref="I45:I52" si="29">G45+H45</f>
        <v>1685</v>
      </c>
      <c r="J45" s="64">
        <f>Assumptions!$B$21</f>
        <v>0.1</v>
      </c>
      <c r="K45" s="65">
        <f t="shared" ref="K45:K52" si="30">J45*$I45</f>
        <v>168.5</v>
      </c>
      <c r="L45" s="65">
        <f t="shared" ref="L45:L52" si="31">round(K45/52,0)</f>
        <v>3</v>
      </c>
      <c r="M45" s="66">
        <f>Assumptions!$C$21</f>
        <v>0.1</v>
      </c>
      <c r="N45" s="66">
        <f t="shared" ref="N45:N52" si="32">M45*$I45</f>
        <v>168.5</v>
      </c>
      <c r="O45" s="67">
        <f t="shared" ref="O45:O52" si="33">round(N45/52,0)</f>
        <v>3</v>
      </c>
      <c r="P45" s="68" t="str">
        <f>Assumptions!$D$21</f>
        <v/>
      </c>
      <c r="Q45" s="68">
        <f t="shared" ref="Q45:Q52" si="34">P45*$I45</f>
        <v>0</v>
      </c>
      <c r="R45" s="68">
        <f t="shared" ref="R45:R52" si="35">round(Q45/52,0)</f>
        <v>0</v>
      </c>
      <c r="S45" s="69" t="str">
        <f>Assumptions!$E$21</f>
        <v/>
      </c>
      <c r="T45" s="70">
        <f t="shared" ref="T45:T52" si="36">S45*$I45</f>
        <v>0</v>
      </c>
      <c r="U45" s="70">
        <f t="shared" ref="U45:U52" si="37">round(T45/52,0)</f>
        <v>0</v>
      </c>
      <c r="V45" s="71">
        <f>Assumptions!$F$21</f>
        <v>0.1</v>
      </c>
      <c r="W45" s="71">
        <f t="shared" ref="W45:W52" si="38">(V45*$I45)-AB45</f>
        <v>116.5</v>
      </c>
      <c r="X45" s="71">
        <f t="shared" ref="X45:X52" si="39">round(W45/52,0)</f>
        <v>2</v>
      </c>
      <c r="Y45" s="72">
        <f>Assumptions!$G$21</f>
        <v>0.7</v>
      </c>
      <c r="Z45" s="73">
        <f t="shared" ref="Z45:Z52" si="40">Y45*$I45</f>
        <v>1179.5</v>
      </c>
      <c r="AA45" s="73">
        <f t="shared" ref="AA45:AA52" si="41">round(Z45/52,0)</f>
        <v>23</v>
      </c>
      <c r="AB45" s="74">
        <f t="shared" ref="AB45:AB48" si="42">D45*52</f>
        <v>52</v>
      </c>
    </row>
    <row r="46">
      <c r="A46" s="1">
        <v>40.0</v>
      </c>
      <c r="B46" s="2">
        <v>1.0</v>
      </c>
      <c r="C46" s="2"/>
      <c r="D46" s="2">
        <f t="shared" si="27"/>
        <v>1</v>
      </c>
      <c r="E46" s="75" t="s">
        <v>63</v>
      </c>
      <c r="F46" s="2">
        <v>40.0</v>
      </c>
      <c r="G46" s="1">
        <f t="shared" si="28"/>
        <v>2080</v>
      </c>
      <c r="H46" s="1">
        <f>round(-((A46*D46)*Assumptions!$B$3)-(Assumptions!$B$4*D46)-((D46*Assumptions!$B$6)*A46*Assumptions!$B$11),0)</f>
        <v>-395</v>
      </c>
      <c r="I46" s="1">
        <f t="shared" si="29"/>
        <v>1685</v>
      </c>
      <c r="J46" s="64">
        <f>Assumptions!$B$22</f>
        <v>0.2</v>
      </c>
      <c r="K46" s="65">
        <f t="shared" si="30"/>
        <v>337</v>
      </c>
      <c r="L46" s="65">
        <f t="shared" si="31"/>
        <v>6</v>
      </c>
      <c r="M46" s="66" t="str">
        <f>Assumptions!$C$22</f>
        <v/>
      </c>
      <c r="N46" s="66">
        <f t="shared" si="32"/>
        <v>0</v>
      </c>
      <c r="O46" s="67">
        <f t="shared" si="33"/>
        <v>0</v>
      </c>
      <c r="P46" s="68" t="str">
        <f>Assumptions!$D$22</f>
        <v/>
      </c>
      <c r="Q46" s="68">
        <f t="shared" si="34"/>
        <v>0</v>
      </c>
      <c r="R46" s="68">
        <f t="shared" si="35"/>
        <v>0</v>
      </c>
      <c r="S46" s="69" t="str">
        <f>Assumptions!$E$22</f>
        <v/>
      </c>
      <c r="T46" s="70">
        <f t="shared" si="36"/>
        <v>0</v>
      </c>
      <c r="U46" s="70">
        <f t="shared" si="37"/>
        <v>0</v>
      </c>
      <c r="V46" s="71">
        <f>Assumptions!$F$22</f>
        <v>0.3</v>
      </c>
      <c r="W46" s="71">
        <f t="shared" si="38"/>
        <v>453.5</v>
      </c>
      <c r="X46" s="71">
        <f t="shared" si="39"/>
        <v>9</v>
      </c>
      <c r="Y46" s="72">
        <f>Assumptions!$G$22</f>
        <v>0.5</v>
      </c>
      <c r="Z46" s="73">
        <f t="shared" si="40"/>
        <v>842.5</v>
      </c>
      <c r="AA46" s="73">
        <f t="shared" si="41"/>
        <v>16</v>
      </c>
      <c r="AB46" s="74">
        <f t="shared" si="42"/>
        <v>52</v>
      </c>
    </row>
    <row r="47">
      <c r="A47" s="1">
        <v>40.0</v>
      </c>
      <c r="B47" s="2">
        <v>4.0</v>
      </c>
      <c r="C47" s="1"/>
      <c r="D47" s="2">
        <f t="shared" si="27"/>
        <v>4</v>
      </c>
      <c r="E47" s="5" t="s">
        <v>64</v>
      </c>
      <c r="F47" s="2">
        <f t="shared" ref="F47:F48" si="43">D47*40</f>
        <v>160</v>
      </c>
      <c r="G47" s="1">
        <f t="shared" si="28"/>
        <v>8320</v>
      </c>
      <c r="H47" s="1">
        <f>round(-((A47*D47)*Assumptions!$B$3)-(Assumptions!$B$4*D47)-((D47*Assumptions!$B$6)*A47*Assumptions!$B$11),0)</f>
        <v>-1582</v>
      </c>
      <c r="I47" s="1">
        <f t="shared" si="29"/>
        <v>6738</v>
      </c>
      <c r="J47" s="64">
        <f>Assumptions!$B$23</f>
        <v>0.4</v>
      </c>
      <c r="K47" s="65">
        <f t="shared" si="30"/>
        <v>2695.2</v>
      </c>
      <c r="L47" s="65">
        <f t="shared" si="31"/>
        <v>52</v>
      </c>
      <c r="M47" s="66">
        <f>Assumptions!$C$23</f>
        <v>0.2</v>
      </c>
      <c r="N47" s="66">
        <f t="shared" si="32"/>
        <v>1347.6</v>
      </c>
      <c r="O47" s="67">
        <f t="shared" si="33"/>
        <v>26</v>
      </c>
      <c r="P47" s="68">
        <f>Assumptions!$D$23</f>
        <v>0.2</v>
      </c>
      <c r="Q47" s="68">
        <f t="shared" si="34"/>
        <v>1347.6</v>
      </c>
      <c r="R47" s="68">
        <f t="shared" si="35"/>
        <v>26</v>
      </c>
      <c r="S47" s="69" t="str">
        <f>Assumptions!$E$23</f>
        <v/>
      </c>
      <c r="T47" s="70">
        <f t="shared" si="36"/>
        <v>0</v>
      </c>
      <c r="U47" s="70">
        <f t="shared" si="37"/>
        <v>0</v>
      </c>
      <c r="V47" s="71">
        <f>Assumptions!$F$23</f>
        <v>0.15</v>
      </c>
      <c r="W47" s="71">
        <f t="shared" si="38"/>
        <v>802.7</v>
      </c>
      <c r="X47" s="71">
        <f t="shared" si="39"/>
        <v>15</v>
      </c>
      <c r="Y47" s="72">
        <f>Assumptions!$G$23</f>
        <v>0.05</v>
      </c>
      <c r="Z47" s="73">
        <f t="shared" si="40"/>
        <v>336.9</v>
      </c>
      <c r="AA47" s="73">
        <f t="shared" si="41"/>
        <v>6</v>
      </c>
      <c r="AB47" s="74">
        <f t="shared" si="42"/>
        <v>208</v>
      </c>
    </row>
    <row r="48">
      <c r="A48" s="1">
        <v>40.0</v>
      </c>
      <c r="B48" s="1">
        <v>2.0</v>
      </c>
      <c r="C48" s="1"/>
      <c r="D48" s="2">
        <f t="shared" si="27"/>
        <v>2</v>
      </c>
      <c r="E48" s="5" t="s">
        <v>65</v>
      </c>
      <c r="F48" s="2">
        <f t="shared" si="43"/>
        <v>80</v>
      </c>
      <c r="G48" s="1">
        <f t="shared" si="28"/>
        <v>4160</v>
      </c>
      <c r="H48" s="1">
        <f>round(-((A48*D48)*Assumptions!$B$3)-(Assumptions!$B$4*D48)-((D48*Assumptions!$B$6)*A48*Assumptions!$B$9),0)</f>
        <v>-790</v>
      </c>
      <c r="I48" s="1">
        <f t="shared" si="29"/>
        <v>3370</v>
      </c>
      <c r="J48" s="36">
        <f>Assumptions!$B$24</f>
        <v>0.5</v>
      </c>
      <c r="K48" s="65">
        <f t="shared" si="30"/>
        <v>1685</v>
      </c>
      <c r="L48" s="65">
        <f t="shared" si="31"/>
        <v>32</v>
      </c>
      <c r="M48" s="66">
        <f>Assumptions!$C$24</f>
        <v>0.15</v>
      </c>
      <c r="N48" s="66">
        <f t="shared" si="32"/>
        <v>505.5</v>
      </c>
      <c r="O48" s="67">
        <f t="shared" si="33"/>
        <v>10</v>
      </c>
      <c r="P48" s="68">
        <f>Assumptions!$D$24</f>
        <v>0.15</v>
      </c>
      <c r="Q48" s="68">
        <f t="shared" si="34"/>
        <v>505.5</v>
      </c>
      <c r="R48" s="68">
        <f t="shared" si="35"/>
        <v>10</v>
      </c>
      <c r="S48" s="69">
        <f>Assumptions!$E$24</f>
        <v>0.05</v>
      </c>
      <c r="T48" s="70">
        <f t="shared" si="36"/>
        <v>168.5</v>
      </c>
      <c r="U48" s="70">
        <f t="shared" si="37"/>
        <v>3</v>
      </c>
      <c r="V48" s="71">
        <f>Assumptions!$F$24</f>
        <v>0.15</v>
      </c>
      <c r="W48" s="71">
        <f t="shared" si="38"/>
        <v>401.5</v>
      </c>
      <c r="X48" s="71">
        <f t="shared" si="39"/>
        <v>8</v>
      </c>
      <c r="Y48" s="72" t="str">
        <f>Assumptions!$G$24</f>
        <v/>
      </c>
      <c r="Z48" s="73">
        <f t="shared" si="40"/>
        <v>0</v>
      </c>
      <c r="AA48" s="73">
        <f t="shared" si="41"/>
        <v>0</v>
      </c>
      <c r="AB48" s="74">
        <f t="shared" si="42"/>
        <v>104</v>
      </c>
    </row>
    <row r="49">
      <c r="A49" s="1">
        <v>18.0</v>
      </c>
      <c r="B49" s="1">
        <v>0.0</v>
      </c>
      <c r="C49" s="1">
        <v>2.0</v>
      </c>
      <c r="D49" s="2">
        <f t="shared" si="27"/>
        <v>2</v>
      </c>
      <c r="E49" s="5" t="s">
        <v>66</v>
      </c>
      <c r="F49" s="2">
        <f>D49*18</f>
        <v>36</v>
      </c>
      <c r="G49" s="1">
        <f t="shared" si="28"/>
        <v>1872</v>
      </c>
      <c r="H49" s="1">
        <f>round(-((A49*D49)*Assumptions!$B$3)-(Assumptions!$B$5*D49)-((D49*Assumptions!$B$7)*A49*Assumptions!$B$10),0)</f>
        <v>-310</v>
      </c>
      <c r="I49" s="1">
        <f t="shared" si="29"/>
        <v>1562</v>
      </c>
      <c r="J49" s="64">
        <f>Assumptions!$B$25</f>
        <v>0.5</v>
      </c>
      <c r="K49" s="65">
        <f t="shared" si="30"/>
        <v>781</v>
      </c>
      <c r="L49" s="65">
        <f t="shared" si="31"/>
        <v>15</v>
      </c>
      <c r="M49" s="66">
        <f>Assumptions!$C$25</f>
        <v>0.15</v>
      </c>
      <c r="N49" s="66">
        <f t="shared" si="32"/>
        <v>234.3</v>
      </c>
      <c r="O49" s="67">
        <f t="shared" si="33"/>
        <v>5</v>
      </c>
      <c r="P49" s="68">
        <f>Assumptions!$D$25</f>
        <v>0.15</v>
      </c>
      <c r="Q49" s="68">
        <f t="shared" si="34"/>
        <v>234.3</v>
      </c>
      <c r="R49" s="68">
        <f t="shared" si="35"/>
        <v>5</v>
      </c>
      <c r="S49" s="69">
        <f>Assumptions!$E$25</f>
        <v>0.05</v>
      </c>
      <c r="T49" s="70">
        <f t="shared" si="36"/>
        <v>78.1</v>
      </c>
      <c r="U49" s="70">
        <f t="shared" si="37"/>
        <v>2</v>
      </c>
      <c r="V49" s="71">
        <f>Assumptions!$F$25</f>
        <v>0.15</v>
      </c>
      <c r="W49" s="71">
        <f t="shared" si="38"/>
        <v>182.3</v>
      </c>
      <c r="X49" s="71">
        <f t="shared" si="39"/>
        <v>4</v>
      </c>
      <c r="Y49" s="72" t="str">
        <f>Assumptions!$G$25</f>
        <v/>
      </c>
      <c r="Z49" s="73">
        <f t="shared" si="40"/>
        <v>0</v>
      </c>
      <c r="AA49" s="73">
        <f t="shared" si="41"/>
        <v>0</v>
      </c>
      <c r="AB49" s="74">
        <f>D49*26</f>
        <v>52</v>
      </c>
    </row>
    <row r="50">
      <c r="A50" s="1">
        <v>40.0</v>
      </c>
      <c r="B50" s="2">
        <v>1.0</v>
      </c>
      <c r="C50" s="1"/>
      <c r="D50" s="2">
        <f t="shared" si="27"/>
        <v>1</v>
      </c>
      <c r="E50" s="5" t="s">
        <v>67</v>
      </c>
      <c r="F50" s="2">
        <f>D50*40</f>
        <v>40</v>
      </c>
      <c r="G50" s="1">
        <f t="shared" si="28"/>
        <v>2080</v>
      </c>
      <c r="H50" s="1">
        <f>round(-((A50*D50)*Assumptions!$B$3)-(Assumptions!$B$4*D50)-((D50*Assumptions!$B$6)*A50*Assumptions!$B$9),0)</f>
        <v>-395</v>
      </c>
      <c r="I50" s="1">
        <f t="shared" si="29"/>
        <v>1685</v>
      </c>
      <c r="J50" s="64">
        <f>Assumptions!$B$26</f>
        <v>0.6</v>
      </c>
      <c r="K50" s="65">
        <f t="shared" si="30"/>
        <v>1011</v>
      </c>
      <c r="L50" s="65">
        <f t="shared" si="31"/>
        <v>19</v>
      </c>
      <c r="M50" s="66">
        <f>Assumptions!$C$26</f>
        <v>0.15</v>
      </c>
      <c r="N50" s="66">
        <f t="shared" si="32"/>
        <v>252.75</v>
      </c>
      <c r="O50" s="67">
        <f t="shared" si="33"/>
        <v>5</v>
      </c>
      <c r="P50" s="68" t="str">
        <f>Assumptions!$D$26</f>
        <v/>
      </c>
      <c r="Q50" s="68">
        <f t="shared" si="34"/>
        <v>0</v>
      </c>
      <c r="R50" s="68">
        <f t="shared" si="35"/>
        <v>0</v>
      </c>
      <c r="S50" s="69">
        <f>Assumptions!$E$26</f>
        <v>0.1</v>
      </c>
      <c r="T50" s="70">
        <f t="shared" si="36"/>
        <v>168.5</v>
      </c>
      <c r="U50" s="70">
        <f t="shared" si="37"/>
        <v>3</v>
      </c>
      <c r="V50" s="71">
        <f>Assumptions!$F$26</f>
        <v>0.15</v>
      </c>
      <c r="W50" s="71">
        <f t="shared" si="38"/>
        <v>200.75</v>
      </c>
      <c r="X50" s="71">
        <f t="shared" si="39"/>
        <v>4</v>
      </c>
      <c r="Y50" s="72" t="str">
        <f>Assumptions!$G$26</f>
        <v/>
      </c>
      <c r="Z50" s="73">
        <f t="shared" si="40"/>
        <v>0</v>
      </c>
      <c r="AA50" s="73">
        <f t="shared" si="41"/>
        <v>0</v>
      </c>
      <c r="AB50" s="74">
        <f>D50*52</f>
        <v>52</v>
      </c>
    </row>
    <row r="51">
      <c r="A51" s="1">
        <v>18.0</v>
      </c>
      <c r="B51" s="1">
        <v>5.0</v>
      </c>
      <c r="C51" s="1">
        <v>2.0</v>
      </c>
      <c r="D51" s="2">
        <f t="shared" si="27"/>
        <v>7</v>
      </c>
      <c r="E51" s="5" t="s">
        <v>68</v>
      </c>
      <c r="F51" s="2">
        <f t="shared" ref="F51:F52" si="44">D51*18</f>
        <v>126</v>
      </c>
      <c r="G51" s="1">
        <f t="shared" si="28"/>
        <v>6552</v>
      </c>
      <c r="H51" s="1">
        <f>round(-((A51*D51)*Assumptions!$B$3)-(Assumptions!$B$5*D51)-((D51*Assumptions!$B$7)*A51*Assumptions!$B$9),0)</f>
        <v>-1151</v>
      </c>
      <c r="I51" s="1">
        <f t="shared" si="29"/>
        <v>5401</v>
      </c>
      <c r="J51" s="64">
        <f>Assumptions!$B$27</f>
        <v>0.7</v>
      </c>
      <c r="K51" s="65">
        <f t="shared" si="30"/>
        <v>3780.7</v>
      </c>
      <c r="L51" s="65">
        <f t="shared" si="31"/>
        <v>73</v>
      </c>
      <c r="M51" s="66">
        <f>Assumptions!$C$27</f>
        <v>0.15</v>
      </c>
      <c r="N51" s="66">
        <f t="shared" si="32"/>
        <v>810.15</v>
      </c>
      <c r="O51" s="67">
        <f t="shared" si="33"/>
        <v>16</v>
      </c>
      <c r="P51" s="68" t="str">
        <f>Assumptions!$D$27</f>
        <v/>
      </c>
      <c r="Q51" s="68">
        <f t="shared" si="34"/>
        <v>0</v>
      </c>
      <c r="R51" s="68">
        <f t="shared" si="35"/>
        <v>0</v>
      </c>
      <c r="S51" s="69">
        <f>Assumptions!$E$27</f>
        <v>0.05</v>
      </c>
      <c r="T51" s="70">
        <f t="shared" si="36"/>
        <v>270.05</v>
      </c>
      <c r="U51" s="70">
        <f t="shared" si="37"/>
        <v>5</v>
      </c>
      <c r="V51" s="71">
        <f>Assumptions!$F$27</f>
        <v>0.1</v>
      </c>
      <c r="W51" s="71">
        <f t="shared" si="38"/>
        <v>358.1</v>
      </c>
      <c r="X51" s="71">
        <f t="shared" si="39"/>
        <v>7</v>
      </c>
      <c r="Y51" s="72" t="str">
        <f>Assumptions!$G$27</f>
        <v/>
      </c>
      <c r="Z51" s="73">
        <f t="shared" si="40"/>
        <v>0</v>
      </c>
      <c r="AA51" s="73">
        <f t="shared" si="41"/>
        <v>0</v>
      </c>
      <c r="AB51" s="74">
        <f t="shared" ref="AB51:AB52" si="45">D51*26</f>
        <v>182</v>
      </c>
    </row>
    <row r="52">
      <c r="A52" s="1">
        <v>18.0</v>
      </c>
      <c r="B52" s="1">
        <v>5.0</v>
      </c>
      <c r="C52" s="1"/>
      <c r="D52" s="2">
        <f t="shared" si="27"/>
        <v>5</v>
      </c>
      <c r="E52" s="5" t="s">
        <v>69</v>
      </c>
      <c r="F52" s="2">
        <f t="shared" si="44"/>
        <v>90</v>
      </c>
      <c r="G52" s="1">
        <f t="shared" si="28"/>
        <v>4680</v>
      </c>
      <c r="H52" s="1">
        <f>round(-((A52*D52)*Assumptions!$B$3)-(Assumptions!$B$5*D52)-((D52*Assumptions!$B$7)*A52*Assumptions!$B$8),0)</f>
        <v>-1014</v>
      </c>
      <c r="I52" s="1">
        <f t="shared" si="29"/>
        <v>3666</v>
      </c>
      <c r="J52" s="64">
        <f>Assumptions!$B$28</f>
        <v>0.1</v>
      </c>
      <c r="K52" s="65">
        <f t="shared" si="30"/>
        <v>366.6</v>
      </c>
      <c r="L52" s="65">
        <f t="shared" si="31"/>
        <v>7</v>
      </c>
      <c r="M52" s="66" t="str">
        <f>Assumptions!$C$28</f>
        <v/>
      </c>
      <c r="N52" s="66">
        <f t="shared" si="32"/>
        <v>0</v>
      </c>
      <c r="O52" s="67">
        <f t="shared" si="33"/>
        <v>0</v>
      </c>
      <c r="P52" s="68" t="str">
        <f>Assumptions!$D$28</f>
        <v/>
      </c>
      <c r="Q52" s="68">
        <f t="shared" si="34"/>
        <v>0</v>
      </c>
      <c r="R52" s="68">
        <f t="shared" si="35"/>
        <v>0</v>
      </c>
      <c r="S52" s="69">
        <f>Assumptions!$E$28</f>
        <v>0.8</v>
      </c>
      <c r="T52" s="70">
        <f t="shared" si="36"/>
        <v>2932.8</v>
      </c>
      <c r="U52" s="70">
        <f t="shared" si="37"/>
        <v>56</v>
      </c>
      <c r="V52" s="71">
        <f>Assumptions!$F$28</f>
        <v>0.1</v>
      </c>
      <c r="W52" s="71">
        <f t="shared" si="38"/>
        <v>236.6</v>
      </c>
      <c r="X52" s="71">
        <f t="shared" si="39"/>
        <v>5</v>
      </c>
      <c r="Y52" s="72" t="str">
        <f>Assumptions!$G$28</f>
        <v/>
      </c>
      <c r="Z52" s="73">
        <f t="shared" si="40"/>
        <v>0</v>
      </c>
      <c r="AA52" s="73">
        <f t="shared" si="41"/>
        <v>0</v>
      </c>
      <c r="AB52" s="74">
        <f t="shared" si="45"/>
        <v>130</v>
      </c>
    </row>
    <row r="53">
      <c r="M53" s="8"/>
      <c r="N53" s="8"/>
      <c r="S53" s="8"/>
    </row>
    <row r="54">
      <c r="K54" s="76">
        <f t="shared" ref="K54:L54" si="46">SUM(K45:K52)</f>
        <v>10825</v>
      </c>
      <c r="L54" s="76">
        <f t="shared" si="46"/>
        <v>207</v>
      </c>
      <c r="M54" s="8"/>
      <c r="N54" s="8">
        <f t="shared" ref="N54:O54" si="47">SUM(N45:N52)</f>
        <v>3318.8</v>
      </c>
      <c r="O54" s="76">
        <f t="shared" si="47"/>
        <v>65</v>
      </c>
      <c r="Q54" s="76">
        <f t="shared" ref="Q54:R54" si="48">SUM(Q45:Q52)</f>
        <v>2087.4</v>
      </c>
      <c r="R54" s="76">
        <f t="shared" si="48"/>
        <v>41</v>
      </c>
      <c r="S54" s="8"/>
      <c r="T54" s="76">
        <f t="shared" ref="T54:U54" si="49">SUM(T45:T52)</f>
        <v>3617.95</v>
      </c>
      <c r="U54" s="76">
        <f t="shared" si="49"/>
        <v>69</v>
      </c>
      <c r="W54" s="76">
        <f t="shared" ref="W54:X54" si="50">SUM(W45:W52)</f>
        <v>2751.95</v>
      </c>
      <c r="X54" s="76">
        <f t="shared" si="50"/>
        <v>54</v>
      </c>
      <c r="Z54" s="76">
        <f t="shared" ref="Z54:AA54" si="51">SUM(Z45:Z52)</f>
        <v>2358.9</v>
      </c>
      <c r="AA54" s="76">
        <f t="shared" si="51"/>
        <v>45</v>
      </c>
    </row>
    <row r="55">
      <c r="M55" s="8"/>
      <c r="N55" s="8"/>
      <c r="S55" s="8"/>
    </row>
    <row r="56">
      <c r="M56" s="8"/>
      <c r="N56" s="8"/>
      <c r="S56" s="8"/>
    </row>
    <row r="57">
      <c r="D57" s="3" t="s">
        <v>0</v>
      </c>
      <c r="M57" s="8"/>
      <c r="N57" s="8"/>
      <c r="S57" s="8"/>
    </row>
    <row r="58">
      <c r="A58" s="2"/>
      <c r="B58" s="2"/>
      <c r="C58" s="2"/>
      <c r="D58" s="80" t="s">
        <v>2</v>
      </c>
      <c r="E58" s="10"/>
      <c r="F58" s="81" t="s">
        <v>74</v>
      </c>
      <c r="G58" s="82" t="s">
        <v>4</v>
      </c>
      <c r="H58" s="5"/>
      <c r="I58" s="5"/>
      <c r="J58" s="3" t="s">
        <v>5</v>
      </c>
      <c r="K58" s="13"/>
      <c r="L58" s="13"/>
      <c r="M58" s="14" t="s">
        <v>6</v>
      </c>
      <c r="N58" s="13"/>
      <c r="O58" s="13"/>
      <c r="P58" s="14" t="s">
        <v>7</v>
      </c>
      <c r="Q58" s="13"/>
      <c r="R58" s="13"/>
      <c r="S58" s="14" t="s">
        <v>8</v>
      </c>
      <c r="T58" s="13"/>
      <c r="U58" s="13"/>
      <c r="V58" s="14"/>
    </row>
    <row r="59">
      <c r="A59" s="75"/>
      <c r="B59" s="1"/>
      <c r="C59" s="1"/>
      <c r="D59" s="30" t="s">
        <v>71</v>
      </c>
      <c r="E59" s="16"/>
      <c r="F59" s="17">
        <f>sum(I59:I61)</f>
        <v>2.5</v>
      </c>
      <c r="G59" s="18"/>
      <c r="H59" s="1" t="s">
        <v>10</v>
      </c>
      <c r="I59" s="19">
        <v>2.5</v>
      </c>
      <c r="J59" s="20" t="s">
        <v>11</v>
      </c>
      <c r="L59" s="21">
        <f>L64*52-(14*10)</f>
        <v>2772</v>
      </c>
      <c r="M59" s="22" t="s">
        <v>12</v>
      </c>
      <c r="O59" s="23">
        <f>sum(F60:F63)</f>
        <v>245</v>
      </c>
      <c r="P59" s="24" t="s">
        <v>13</v>
      </c>
      <c r="R59" s="25">
        <f>round(Q82/F68, 3)</f>
        <v>0.039</v>
      </c>
      <c r="S59" s="26" t="s">
        <v>14</v>
      </c>
      <c r="U59" s="27">
        <f t="shared" ref="U59:U60" si="52">F69</f>
        <v>135108</v>
      </c>
      <c r="Y59" s="28" t="s">
        <v>15</v>
      </c>
      <c r="Z59" s="29"/>
      <c r="AA59" s="29">
        <f>round(Z82/sum(D73:D80),3)</f>
        <v>142.169</v>
      </c>
    </row>
    <row r="60">
      <c r="A60" s="75"/>
      <c r="B60" s="1"/>
      <c r="C60" s="1"/>
      <c r="D60" s="30" t="s">
        <v>16</v>
      </c>
      <c r="E60" s="16"/>
      <c r="F60" s="17">
        <v>28.0</v>
      </c>
      <c r="G60" s="17">
        <v>8.6</v>
      </c>
      <c r="H60" s="1" t="s">
        <v>17</v>
      </c>
      <c r="I60" s="19">
        <v>0.0</v>
      </c>
      <c r="J60" s="20" t="s">
        <v>18</v>
      </c>
      <c r="L60" s="21">
        <f>round(K82,0)</f>
        <v>7071</v>
      </c>
      <c r="M60" s="22" t="s">
        <v>19</v>
      </c>
      <c r="O60" s="23">
        <f>(F60*G60)+(F61*G61)+(F62*G62)+(F63*G63)+(B60*C60)+(B61*C61)+(B62*C62)+(B63*C63)</f>
        <v>1094.5</v>
      </c>
      <c r="S60" s="26" t="s">
        <v>20</v>
      </c>
      <c r="U60" s="32">
        <f t="shared" si="52"/>
        <v>38898</v>
      </c>
      <c r="Y60" s="28" t="s">
        <v>21</v>
      </c>
      <c r="Z60" s="29"/>
      <c r="AA60" s="29">
        <f>round(AA59/12,3)</f>
        <v>11.847</v>
      </c>
    </row>
    <row r="61">
      <c r="A61" s="75"/>
      <c r="B61" s="1"/>
      <c r="C61" s="1"/>
      <c r="D61" s="30" t="s">
        <v>22</v>
      </c>
      <c r="E61" s="16"/>
      <c r="F61" s="17">
        <v>25.0</v>
      </c>
      <c r="G61" s="17">
        <v>4.0</v>
      </c>
      <c r="H61" s="1" t="s">
        <v>23</v>
      </c>
      <c r="I61" s="19">
        <v>0.0</v>
      </c>
      <c r="J61" s="21" t="s">
        <v>24</v>
      </c>
      <c r="L61" s="21">
        <f>F59</f>
        <v>2.5</v>
      </c>
      <c r="M61" s="22" t="s">
        <v>25</v>
      </c>
      <c r="O61" s="23">
        <f>sum(F64:F67)</f>
        <v>30</v>
      </c>
      <c r="S61" s="26" t="s">
        <v>26</v>
      </c>
      <c r="U61" s="27">
        <f>U60+U59</f>
        <v>174006</v>
      </c>
      <c r="Y61" s="29"/>
      <c r="Z61" s="29"/>
      <c r="AA61" s="29"/>
    </row>
    <row r="62">
      <c r="A62" s="75"/>
      <c r="B62" s="1"/>
      <c r="C62" s="1"/>
      <c r="D62" s="30" t="s">
        <v>27</v>
      </c>
      <c r="E62" s="16"/>
      <c r="F62" s="17">
        <v>190.0</v>
      </c>
      <c r="G62" s="17">
        <v>3.83</v>
      </c>
      <c r="H62" s="5"/>
      <c r="I62" s="5"/>
      <c r="J62" s="21" t="s">
        <v>28</v>
      </c>
      <c r="L62" s="21">
        <f>L61*L59</f>
        <v>6930</v>
      </c>
      <c r="M62" s="22" t="s">
        <v>29</v>
      </c>
      <c r="O62" s="23">
        <f>(F64*G64)+(F65*G65)+(F66*G66)+(F67*G67)</f>
        <v>117</v>
      </c>
      <c r="S62" s="26" t="s">
        <v>30</v>
      </c>
      <c r="U62" s="33">
        <f>round(U61/T82, 3)</f>
        <v>82.263</v>
      </c>
      <c r="Y62" s="29"/>
      <c r="Z62" s="29"/>
      <c r="AA62" s="29"/>
    </row>
    <row r="63">
      <c r="A63" s="1"/>
      <c r="B63" s="1"/>
      <c r="C63" s="1"/>
      <c r="D63" s="30" t="s">
        <v>72</v>
      </c>
      <c r="E63" s="16"/>
      <c r="F63" s="17">
        <v>2.0</v>
      </c>
      <c r="G63" s="17">
        <v>13.0</v>
      </c>
      <c r="H63" s="75"/>
      <c r="I63" s="5"/>
      <c r="J63" s="21" t="s">
        <v>32</v>
      </c>
      <c r="L63" s="34">
        <f>round(L60/L62, 3)</f>
        <v>1.02</v>
      </c>
      <c r="M63" s="22" t="s">
        <v>33</v>
      </c>
      <c r="O63" s="35">
        <f>round(N82/(O60+O62),3)</f>
        <v>1.853</v>
      </c>
      <c r="S63" s="26"/>
      <c r="U63" s="27"/>
      <c r="Y63" s="29"/>
      <c r="Z63" s="29"/>
      <c r="AA63" s="29"/>
    </row>
    <row r="64">
      <c r="A64" s="2"/>
      <c r="B64" s="2"/>
      <c r="C64" s="2"/>
      <c r="D64" s="30" t="s">
        <v>34</v>
      </c>
      <c r="E64" s="16"/>
      <c r="F64" s="17">
        <v>4.0</v>
      </c>
      <c r="G64" s="17">
        <v>12.0</v>
      </c>
      <c r="H64" s="75"/>
      <c r="I64" s="5"/>
      <c r="J64" s="36" t="s">
        <v>35</v>
      </c>
      <c r="L64" s="36">
        <v>56.0</v>
      </c>
      <c r="M64" s="8"/>
      <c r="S64" s="37"/>
    </row>
    <row r="65">
      <c r="A65" s="2"/>
      <c r="B65" s="2"/>
      <c r="C65" s="2"/>
      <c r="D65" s="30" t="s">
        <v>36</v>
      </c>
      <c r="E65" s="16"/>
      <c r="F65" s="17">
        <v>8.0</v>
      </c>
      <c r="G65" s="17">
        <v>3.0</v>
      </c>
      <c r="H65" s="75"/>
      <c r="I65" s="5"/>
      <c r="J65" s="36" t="s">
        <v>37</v>
      </c>
      <c r="L65" s="36">
        <f>L82</f>
        <v>135</v>
      </c>
      <c r="M65" s="8"/>
      <c r="S65" s="8"/>
    </row>
    <row r="66">
      <c r="A66" s="2"/>
      <c r="B66" s="2"/>
      <c r="C66" s="2"/>
      <c r="D66" s="30" t="s">
        <v>38</v>
      </c>
      <c r="E66" s="16"/>
      <c r="F66" s="17">
        <v>18.0</v>
      </c>
      <c r="G66" s="17">
        <v>2.5</v>
      </c>
      <c r="H66" s="75"/>
      <c r="I66" s="5"/>
      <c r="J66" s="36" t="s">
        <v>24</v>
      </c>
      <c r="L66" s="36">
        <f>F59</f>
        <v>2.5</v>
      </c>
      <c r="M66" s="8"/>
      <c r="S66" s="8"/>
    </row>
    <row r="67">
      <c r="A67" s="2"/>
      <c r="B67" s="2"/>
      <c r="C67" s="2"/>
      <c r="D67" s="30" t="s">
        <v>73</v>
      </c>
      <c r="E67" s="16"/>
      <c r="F67" s="31">
        <v>0.0</v>
      </c>
      <c r="G67" s="17">
        <v>0.0</v>
      </c>
      <c r="H67" s="5"/>
      <c r="I67" s="5"/>
      <c r="J67" s="36" t="s">
        <v>28</v>
      </c>
      <c r="L67" s="36">
        <f>L64*L66</f>
        <v>140</v>
      </c>
      <c r="M67" s="8"/>
      <c r="S67" s="8"/>
    </row>
    <row r="68">
      <c r="A68" s="2"/>
      <c r="B68" s="2"/>
      <c r="C68" s="2"/>
      <c r="D68" s="30" t="s">
        <v>40</v>
      </c>
      <c r="E68" s="16"/>
      <c r="F68" s="39">
        <v>38211.0</v>
      </c>
      <c r="G68" s="40"/>
      <c r="H68" s="5"/>
      <c r="I68" s="5"/>
      <c r="J68" s="36" t="s">
        <v>32</v>
      </c>
      <c r="L68" s="36">
        <f>round(L65/L67, 3)</f>
        <v>0.964</v>
      </c>
      <c r="M68" s="8"/>
      <c r="S68" s="8"/>
    </row>
    <row r="69">
      <c r="A69" s="5"/>
      <c r="B69" s="5"/>
      <c r="C69" s="5"/>
      <c r="D69" s="30" t="s">
        <v>41</v>
      </c>
      <c r="E69" s="16"/>
      <c r="F69" s="39">
        <v>135108.0</v>
      </c>
      <c r="G69" s="40"/>
      <c r="H69" s="5"/>
      <c r="I69" s="5"/>
      <c r="J69" s="5"/>
      <c r="M69" s="8"/>
      <c r="N69" s="8"/>
      <c r="S69" s="8"/>
    </row>
    <row r="70">
      <c r="A70" s="47"/>
      <c r="B70" s="48"/>
      <c r="C70" s="48"/>
      <c r="D70" s="41" t="s">
        <v>42</v>
      </c>
      <c r="E70" s="42"/>
      <c r="F70" s="43">
        <v>38898.0</v>
      </c>
      <c r="G70" s="44"/>
      <c r="H70" s="48"/>
      <c r="I70" s="48"/>
      <c r="J70" s="45" t="s">
        <v>43</v>
      </c>
      <c r="K70" s="46"/>
      <c r="L70" s="46">
        <f>L62-L60</f>
        <v>-141</v>
      </c>
      <c r="M70" s="50"/>
      <c r="N70" s="50"/>
      <c r="O70" s="46"/>
      <c r="P70" s="46"/>
      <c r="Q70" s="46"/>
      <c r="R70" s="46"/>
      <c r="S70" s="50"/>
      <c r="T70" s="46"/>
      <c r="U70" s="46"/>
      <c r="V70" s="7"/>
      <c r="W70" s="7"/>
      <c r="X70" s="7"/>
      <c r="Y70" s="46"/>
      <c r="Z70" s="46"/>
      <c r="AA70" s="46"/>
    </row>
    <row r="71">
      <c r="A71" s="47"/>
      <c r="B71" s="48"/>
      <c r="C71" s="48"/>
      <c r="D71" s="47"/>
      <c r="E71" s="47"/>
      <c r="F71" s="49"/>
      <c r="G71" s="48"/>
      <c r="H71" s="48"/>
      <c r="I71" s="48"/>
      <c r="J71" s="47"/>
      <c r="K71" s="46"/>
      <c r="L71" s="46"/>
      <c r="M71" s="50"/>
      <c r="N71" s="50"/>
      <c r="O71" s="46"/>
      <c r="P71" s="46"/>
      <c r="Q71" s="46"/>
      <c r="R71" s="46"/>
      <c r="S71" s="50"/>
      <c r="T71" s="46"/>
      <c r="U71" s="46"/>
      <c r="V71" s="7"/>
      <c r="W71" s="7"/>
      <c r="X71" s="7"/>
      <c r="Y71" s="46"/>
      <c r="Z71" s="46"/>
      <c r="AA71" s="46"/>
    </row>
    <row r="72">
      <c r="A72" s="51" t="s">
        <v>44</v>
      </c>
      <c r="B72" s="51" t="s">
        <v>45</v>
      </c>
      <c r="C72" s="51" t="s">
        <v>46</v>
      </c>
      <c r="D72" s="52" t="s">
        <v>47</v>
      </c>
      <c r="E72" s="52" t="s">
        <v>48</v>
      </c>
      <c r="F72" s="52" t="s">
        <v>49</v>
      </c>
      <c r="G72" s="51" t="s">
        <v>50</v>
      </c>
      <c r="H72" s="51" t="s">
        <v>51</v>
      </c>
      <c r="I72" s="51" t="s">
        <v>52</v>
      </c>
      <c r="J72" s="53" t="s">
        <v>53</v>
      </c>
      <c r="K72" s="54" t="s">
        <v>54</v>
      </c>
      <c r="L72" s="54" t="s">
        <v>55</v>
      </c>
      <c r="M72" s="55" t="s">
        <v>56</v>
      </c>
      <c r="N72" s="55" t="s">
        <v>54</v>
      </c>
      <c r="O72" s="56" t="s">
        <v>55</v>
      </c>
      <c r="P72" s="57" t="s">
        <v>57</v>
      </c>
      <c r="Q72" s="57" t="s">
        <v>54</v>
      </c>
      <c r="R72" s="57" t="s">
        <v>55</v>
      </c>
      <c r="S72" s="58" t="s">
        <v>58</v>
      </c>
      <c r="T72" s="59" t="s">
        <v>54</v>
      </c>
      <c r="U72" s="59" t="s">
        <v>55</v>
      </c>
      <c r="V72" s="60" t="s">
        <v>59</v>
      </c>
      <c r="W72" s="60" t="s">
        <v>54</v>
      </c>
      <c r="X72" s="60" t="s">
        <v>55</v>
      </c>
      <c r="Y72" s="61" t="s">
        <v>60</v>
      </c>
      <c r="Z72" s="61" t="s">
        <v>54</v>
      </c>
      <c r="AA72" s="61" t="s">
        <v>55</v>
      </c>
      <c r="AB72" s="62" t="s">
        <v>61</v>
      </c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</row>
    <row r="73">
      <c r="A73" s="1">
        <v>40.0</v>
      </c>
      <c r="B73" s="2">
        <v>1.0</v>
      </c>
      <c r="C73" s="2"/>
      <c r="D73" s="2">
        <f t="shared" ref="D73:D80" si="53">B73+C73</f>
        <v>1</v>
      </c>
      <c r="E73" s="5" t="s">
        <v>62</v>
      </c>
      <c r="F73" s="2">
        <f t="shared" ref="F73:F80" si="54">A73*D73</f>
        <v>40</v>
      </c>
      <c r="G73" s="1">
        <f t="shared" ref="G73:G80" si="55">F73*52</f>
        <v>2080</v>
      </c>
      <c r="H73" s="1">
        <f>round(-((A73*D73)*Assumptions!$B$3)-(Assumptions!$B$4*D73)-((D73*Assumptions!$B$6)*A73*Assumptions!$B$11),0)</f>
        <v>-395</v>
      </c>
      <c r="I73" s="1">
        <f t="shared" ref="I73:I80" si="56">G73+H73</f>
        <v>1685</v>
      </c>
      <c r="J73" s="64">
        <f>Assumptions!$B$21</f>
        <v>0.1</v>
      </c>
      <c r="K73" s="65">
        <f t="shared" ref="K73:K80" si="57">J73*$I73</f>
        <v>168.5</v>
      </c>
      <c r="L73" s="65">
        <f t="shared" ref="L73:L80" si="58">round(K73/52,0)</f>
        <v>3</v>
      </c>
      <c r="M73" s="66">
        <f>Assumptions!$C$21</f>
        <v>0.1</v>
      </c>
      <c r="N73" s="66">
        <f t="shared" ref="N73:N80" si="59">M73*$I73</f>
        <v>168.5</v>
      </c>
      <c r="O73" s="67">
        <f t="shared" ref="O73:O80" si="60">round(N73/52,0)</f>
        <v>3</v>
      </c>
      <c r="P73" s="68" t="str">
        <f>Assumptions!$D$21</f>
        <v/>
      </c>
      <c r="Q73" s="68">
        <f t="shared" ref="Q73:Q80" si="61">P73*$I73</f>
        <v>0</v>
      </c>
      <c r="R73" s="68">
        <f t="shared" ref="R73:R80" si="62">round(Q73/52,0)</f>
        <v>0</v>
      </c>
      <c r="S73" s="69" t="str">
        <f>Assumptions!$E$21</f>
        <v/>
      </c>
      <c r="T73" s="70">
        <f t="shared" ref="T73:T80" si="63">S73*$I73</f>
        <v>0</v>
      </c>
      <c r="U73" s="70">
        <f t="shared" ref="U73:U80" si="64">round(T73/52,0)</f>
        <v>0</v>
      </c>
      <c r="V73" s="71">
        <f>Assumptions!$F$21</f>
        <v>0.1</v>
      </c>
      <c r="W73" s="71">
        <f t="shared" ref="W73:W80" si="65">(V73*$I73)-AB73</f>
        <v>116.5</v>
      </c>
      <c r="X73" s="71">
        <f t="shared" ref="X73:X80" si="66">round(W73/52,0)</f>
        <v>2</v>
      </c>
      <c r="Y73" s="72">
        <f>Assumptions!$G$21</f>
        <v>0.7</v>
      </c>
      <c r="Z73" s="73">
        <f t="shared" ref="Z73:Z80" si="67">Y73*$I73</f>
        <v>1179.5</v>
      </c>
      <c r="AA73" s="73">
        <f t="shared" ref="AA73:AA80" si="68">round(Z73/52,0)</f>
        <v>23</v>
      </c>
      <c r="AB73" s="74">
        <f t="shared" ref="AB73:AB76" si="69">D73*52</f>
        <v>52</v>
      </c>
    </row>
    <row r="74">
      <c r="A74" s="1">
        <v>40.0</v>
      </c>
      <c r="B74" s="1">
        <v>0.0</v>
      </c>
      <c r="C74" s="1">
        <v>1.0</v>
      </c>
      <c r="D74" s="2">
        <f t="shared" si="53"/>
        <v>1</v>
      </c>
      <c r="E74" s="75" t="s">
        <v>63</v>
      </c>
      <c r="F74" s="2">
        <f t="shared" si="54"/>
        <v>40</v>
      </c>
      <c r="G74" s="1">
        <f t="shared" si="55"/>
        <v>2080</v>
      </c>
      <c r="H74" s="1">
        <f>round(-((A74*D74)*Assumptions!$B$3)-(Assumptions!$B$4*D74)-((D74*Assumptions!$B$6)*A74*Assumptions!$B$11),0)</f>
        <v>-395</v>
      </c>
      <c r="I74" s="1">
        <f t="shared" si="56"/>
        <v>1685</v>
      </c>
      <c r="J74" s="64">
        <f>Assumptions!$B$22</f>
        <v>0.2</v>
      </c>
      <c r="K74" s="65">
        <f t="shared" si="57"/>
        <v>337</v>
      </c>
      <c r="L74" s="65">
        <f t="shared" si="58"/>
        <v>6</v>
      </c>
      <c r="M74" s="66" t="str">
        <f>Assumptions!$C$22</f>
        <v/>
      </c>
      <c r="N74" s="66">
        <f t="shared" si="59"/>
        <v>0</v>
      </c>
      <c r="O74" s="67">
        <f t="shared" si="60"/>
        <v>0</v>
      </c>
      <c r="P74" s="68" t="str">
        <f>Assumptions!$D$22</f>
        <v/>
      </c>
      <c r="Q74" s="68">
        <f t="shared" si="61"/>
        <v>0</v>
      </c>
      <c r="R74" s="68">
        <f t="shared" si="62"/>
        <v>0</v>
      </c>
      <c r="S74" s="69" t="str">
        <f>Assumptions!$E$22</f>
        <v/>
      </c>
      <c r="T74" s="70">
        <f t="shared" si="63"/>
        <v>0</v>
      </c>
      <c r="U74" s="70">
        <f t="shared" si="64"/>
        <v>0</v>
      </c>
      <c r="V74" s="71">
        <f>Assumptions!$F$22</f>
        <v>0.3</v>
      </c>
      <c r="W74" s="71">
        <f t="shared" si="65"/>
        <v>453.5</v>
      </c>
      <c r="X74" s="71">
        <f t="shared" si="66"/>
        <v>9</v>
      </c>
      <c r="Y74" s="72">
        <f>Assumptions!$G$22</f>
        <v>0.5</v>
      </c>
      <c r="Z74" s="73">
        <f t="shared" si="67"/>
        <v>842.5</v>
      </c>
      <c r="AA74" s="73">
        <f t="shared" si="68"/>
        <v>16</v>
      </c>
      <c r="AB74" s="74">
        <f t="shared" si="69"/>
        <v>52</v>
      </c>
    </row>
    <row r="75">
      <c r="A75" s="1">
        <v>40.0</v>
      </c>
      <c r="B75" s="1">
        <v>3.0</v>
      </c>
      <c r="C75" s="1"/>
      <c r="D75" s="2">
        <f t="shared" si="53"/>
        <v>3</v>
      </c>
      <c r="E75" s="5" t="s">
        <v>64</v>
      </c>
      <c r="F75" s="2">
        <f t="shared" si="54"/>
        <v>120</v>
      </c>
      <c r="G75" s="1">
        <f t="shared" si="55"/>
        <v>6240</v>
      </c>
      <c r="H75" s="1">
        <f>round(-((A75*D75)*Assumptions!$B$3)-(Assumptions!$B$4*D75)-((D75*Assumptions!$B$6)*A75*Assumptions!$B$11),0)</f>
        <v>-1186</v>
      </c>
      <c r="I75" s="1">
        <f t="shared" si="56"/>
        <v>5054</v>
      </c>
      <c r="J75" s="64">
        <f>Assumptions!$B$23</f>
        <v>0.4</v>
      </c>
      <c r="K75" s="65">
        <f t="shared" si="57"/>
        <v>2021.6</v>
      </c>
      <c r="L75" s="65">
        <f t="shared" si="58"/>
        <v>39</v>
      </c>
      <c r="M75" s="66">
        <f>Assumptions!$C$23</f>
        <v>0.2</v>
      </c>
      <c r="N75" s="66">
        <f t="shared" si="59"/>
        <v>1010.8</v>
      </c>
      <c r="O75" s="67">
        <f t="shared" si="60"/>
        <v>19</v>
      </c>
      <c r="P75" s="68">
        <f>Assumptions!$D$23</f>
        <v>0.2</v>
      </c>
      <c r="Q75" s="68">
        <f t="shared" si="61"/>
        <v>1010.8</v>
      </c>
      <c r="R75" s="68">
        <f t="shared" si="62"/>
        <v>19</v>
      </c>
      <c r="S75" s="69" t="str">
        <f>Assumptions!$E$23</f>
        <v/>
      </c>
      <c r="T75" s="70">
        <f t="shared" si="63"/>
        <v>0</v>
      </c>
      <c r="U75" s="70">
        <f t="shared" si="64"/>
        <v>0</v>
      </c>
      <c r="V75" s="71">
        <f>Assumptions!$F$23</f>
        <v>0.15</v>
      </c>
      <c r="W75" s="71">
        <f t="shared" si="65"/>
        <v>602.1</v>
      </c>
      <c r="X75" s="71">
        <f t="shared" si="66"/>
        <v>12</v>
      </c>
      <c r="Y75" s="72">
        <f>Assumptions!$G$23</f>
        <v>0.05</v>
      </c>
      <c r="Z75" s="73">
        <f t="shared" si="67"/>
        <v>252.7</v>
      </c>
      <c r="AA75" s="73">
        <f t="shared" si="68"/>
        <v>5</v>
      </c>
      <c r="AB75" s="74">
        <f t="shared" si="69"/>
        <v>156</v>
      </c>
    </row>
    <row r="76">
      <c r="A76" s="1">
        <v>40.0</v>
      </c>
      <c r="B76" s="1">
        <v>0.0</v>
      </c>
      <c r="C76" s="1">
        <v>1.0</v>
      </c>
      <c r="D76" s="2">
        <f t="shared" si="53"/>
        <v>1</v>
      </c>
      <c r="E76" s="5" t="s">
        <v>65</v>
      </c>
      <c r="F76" s="2">
        <f t="shared" si="54"/>
        <v>40</v>
      </c>
      <c r="G76" s="1">
        <f t="shared" si="55"/>
        <v>2080</v>
      </c>
      <c r="H76" s="1">
        <f>round(-((A76*D76)*Assumptions!$B$3)-(Assumptions!$B$4*D76)-((D76*Assumptions!$B$6)*A76*Assumptions!$B$9),0)</f>
        <v>-395</v>
      </c>
      <c r="I76" s="1">
        <f t="shared" si="56"/>
        <v>1685</v>
      </c>
      <c r="J76" s="36">
        <f>Assumptions!$B$24</f>
        <v>0.5</v>
      </c>
      <c r="K76" s="65">
        <f t="shared" si="57"/>
        <v>842.5</v>
      </c>
      <c r="L76" s="65">
        <f t="shared" si="58"/>
        <v>16</v>
      </c>
      <c r="M76" s="66">
        <f>Assumptions!$C$24</f>
        <v>0.15</v>
      </c>
      <c r="N76" s="66">
        <f t="shared" si="59"/>
        <v>252.75</v>
      </c>
      <c r="O76" s="67">
        <f t="shared" si="60"/>
        <v>5</v>
      </c>
      <c r="P76" s="68">
        <f>Assumptions!$D$24</f>
        <v>0.15</v>
      </c>
      <c r="Q76" s="68">
        <f t="shared" si="61"/>
        <v>252.75</v>
      </c>
      <c r="R76" s="68">
        <f t="shared" si="62"/>
        <v>5</v>
      </c>
      <c r="S76" s="69">
        <f>Assumptions!$E$24</f>
        <v>0.05</v>
      </c>
      <c r="T76" s="70">
        <f t="shared" si="63"/>
        <v>84.25</v>
      </c>
      <c r="U76" s="70">
        <f t="shared" si="64"/>
        <v>2</v>
      </c>
      <c r="V76" s="71">
        <f>Assumptions!$F$24</f>
        <v>0.15</v>
      </c>
      <c r="W76" s="71">
        <f t="shared" si="65"/>
        <v>200.75</v>
      </c>
      <c r="X76" s="71">
        <f t="shared" si="66"/>
        <v>4</v>
      </c>
      <c r="Y76" s="72" t="str">
        <f>Assumptions!$G$24</f>
        <v/>
      </c>
      <c r="Z76" s="73">
        <f t="shared" si="67"/>
        <v>0</v>
      </c>
      <c r="AA76" s="73">
        <f t="shared" si="68"/>
        <v>0</v>
      </c>
      <c r="AB76" s="74">
        <f t="shared" si="69"/>
        <v>52</v>
      </c>
    </row>
    <row r="77">
      <c r="A77" s="1">
        <v>18.0</v>
      </c>
      <c r="B77" s="1">
        <v>2.0</v>
      </c>
      <c r="C77" s="1"/>
      <c r="D77" s="2">
        <f t="shared" si="53"/>
        <v>2</v>
      </c>
      <c r="E77" s="5" t="s">
        <v>66</v>
      </c>
      <c r="F77" s="2">
        <f t="shared" si="54"/>
        <v>36</v>
      </c>
      <c r="G77" s="1">
        <f t="shared" si="55"/>
        <v>1872</v>
      </c>
      <c r="H77" s="1">
        <f>round(-((A77*D77)*Assumptions!$B$3)-(Assumptions!$B$5*D77)-((D77*Assumptions!$B$7)*A77*Assumptions!$B$10),0)</f>
        <v>-310</v>
      </c>
      <c r="I77" s="1">
        <f t="shared" si="56"/>
        <v>1562</v>
      </c>
      <c r="J77" s="64">
        <f>Assumptions!$B$25</f>
        <v>0.5</v>
      </c>
      <c r="K77" s="65">
        <f t="shared" si="57"/>
        <v>781</v>
      </c>
      <c r="L77" s="65">
        <f t="shared" si="58"/>
        <v>15</v>
      </c>
      <c r="M77" s="66">
        <f>Assumptions!$C$25</f>
        <v>0.15</v>
      </c>
      <c r="N77" s="66">
        <f t="shared" si="59"/>
        <v>234.3</v>
      </c>
      <c r="O77" s="67">
        <f t="shared" si="60"/>
        <v>5</v>
      </c>
      <c r="P77" s="68">
        <f>Assumptions!$D$25</f>
        <v>0.15</v>
      </c>
      <c r="Q77" s="68">
        <f t="shared" si="61"/>
        <v>234.3</v>
      </c>
      <c r="R77" s="68">
        <f t="shared" si="62"/>
        <v>5</v>
      </c>
      <c r="S77" s="69">
        <f>Assumptions!$E$25</f>
        <v>0.05</v>
      </c>
      <c r="T77" s="70">
        <f t="shared" si="63"/>
        <v>78.1</v>
      </c>
      <c r="U77" s="70">
        <f t="shared" si="64"/>
        <v>2</v>
      </c>
      <c r="V77" s="71">
        <f>Assumptions!$F$25</f>
        <v>0.15</v>
      </c>
      <c r="W77" s="71">
        <f t="shared" si="65"/>
        <v>182.3</v>
      </c>
      <c r="X77" s="71">
        <f t="shared" si="66"/>
        <v>4</v>
      </c>
      <c r="Y77" s="72" t="str">
        <f>Assumptions!$G$25</f>
        <v/>
      </c>
      <c r="Z77" s="73">
        <f t="shared" si="67"/>
        <v>0</v>
      </c>
      <c r="AA77" s="73">
        <f t="shared" si="68"/>
        <v>0</v>
      </c>
      <c r="AB77" s="74">
        <f>D77*26</f>
        <v>52</v>
      </c>
    </row>
    <row r="78">
      <c r="A78" s="1">
        <v>40.0</v>
      </c>
      <c r="B78" s="2">
        <v>1.0</v>
      </c>
      <c r="C78" s="1">
        <v>-1.0</v>
      </c>
      <c r="D78" s="2">
        <f t="shared" si="53"/>
        <v>0</v>
      </c>
      <c r="E78" s="5" t="s">
        <v>67</v>
      </c>
      <c r="F78" s="2">
        <f t="shared" si="54"/>
        <v>0</v>
      </c>
      <c r="G78" s="1">
        <f t="shared" si="55"/>
        <v>0</v>
      </c>
      <c r="H78" s="1">
        <f>round(-((A78*D78)*Assumptions!$B$3)-(Assumptions!$B$4*D78)-((D78*Assumptions!$B$6)*A78*Assumptions!$B$9),0)</f>
        <v>0</v>
      </c>
      <c r="I78" s="1">
        <f t="shared" si="56"/>
        <v>0</v>
      </c>
      <c r="J78" s="64">
        <f>Assumptions!$B$26</f>
        <v>0.6</v>
      </c>
      <c r="K78" s="65">
        <f t="shared" si="57"/>
        <v>0</v>
      </c>
      <c r="L78" s="65">
        <f t="shared" si="58"/>
        <v>0</v>
      </c>
      <c r="M78" s="66">
        <f>Assumptions!$C$26</f>
        <v>0.15</v>
      </c>
      <c r="N78" s="66">
        <f t="shared" si="59"/>
        <v>0</v>
      </c>
      <c r="O78" s="67">
        <f t="shared" si="60"/>
        <v>0</v>
      </c>
      <c r="P78" s="68" t="str">
        <f>Assumptions!$D$26</f>
        <v/>
      </c>
      <c r="Q78" s="68">
        <f t="shared" si="61"/>
        <v>0</v>
      </c>
      <c r="R78" s="68">
        <f t="shared" si="62"/>
        <v>0</v>
      </c>
      <c r="S78" s="69">
        <f>Assumptions!$E$26</f>
        <v>0.1</v>
      </c>
      <c r="T78" s="70">
        <f t="shared" si="63"/>
        <v>0</v>
      </c>
      <c r="U78" s="70">
        <f t="shared" si="64"/>
        <v>0</v>
      </c>
      <c r="V78" s="71">
        <f>Assumptions!$F$26</f>
        <v>0.15</v>
      </c>
      <c r="W78" s="71">
        <f t="shared" si="65"/>
        <v>0</v>
      </c>
      <c r="X78" s="71">
        <f t="shared" si="66"/>
        <v>0</v>
      </c>
      <c r="Y78" s="72" t="str">
        <f>Assumptions!$G$26</f>
        <v/>
      </c>
      <c r="Z78" s="73">
        <f t="shared" si="67"/>
        <v>0</v>
      </c>
      <c r="AA78" s="73">
        <f t="shared" si="68"/>
        <v>0</v>
      </c>
      <c r="AB78" s="74">
        <f>D78*52</f>
        <v>0</v>
      </c>
    </row>
    <row r="79">
      <c r="A79" s="1">
        <v>18.0</v>
      </c>
      <c r="B79" s="1">
        <v>2.0</v>
      </c>
      <c r="C79" s="1">
        <v>3.0</v>
      </c>
      <c r="D79" s="2">
        <f t="shared" si="53"/>
        <v>5</v>
      </c>
      <c r="E79" s="5" t="s">
        <v>68</v>
      </c>
      <c r="F79" s="2">
        <f t="shared" si="54"/>
        <v>90</v>
      </c>
      <c r="G79" s="1">
        <f t="shared" si="55"/>
        <v>4680</v>
      </c>
      <c r="H79" s="1">
        <f>round(-((A79*D79)*Assumptions!$B$3)-(Assumptions!$B$5*D79)-((D79*Assumptions!$B$7)*A79*Assumptions!$B$9),0)</f>
        <v>-822</v>
      </c>
      <c r="I79" s="1">
        <f t="shared" si="56"/>
        <v>3858</v>
      </c>
      <c r="J79" s="64">
        <f>Assumptions!$B$27</f>
        <v>0.7</v>
      </c>
      <c r="K79" s="65">
        <f t="shared" si="57"/>
        <v>2700.6</v>
      </c>
      <c r="L79" s="65">
        <f t="shared" si="58"/>
        <v>52</v>
      </c>
      <c r="M79" s="66">
        <f>Assumptions!$C$27</f>
        <v>0.15</v>
      </c>
      <c r="N79" s="66">
        <f t="shared" si="59"/>
        <v>578.7</v>
      </c>
      <c r="O79" s="67">
        <f t="shared" si="60"/>
        <v>11</v>
      </c>
      <c r="P79" s="68" t="str">
        <f>Assumptions!$D$27</f>
        <v/>
      </c>
      <c r="Q79" s="68">
        <f t="shared" si="61"/>
        <v>0</v>
      </c>
      <c r="R79" s="68">
        <f t="shared" si="62"/>
        <v>0</v>
      </c>
      <c r="S79" s="69">
        <f>Assumptions!$E$27</f>
        <v>0.05</v>
      </c>
      <c r="T79" s="70">
        <f t="shared" si="63"/>
        <v>192.9</v>
      </c>
      <c r="U79" s="70">
        <f t="shared" si="64"/>
        <v>4</v>
      </c>
      <c r="V79" s="71">
        <f>Assumptions!$F$27</f>
        <v>0.1</v>
      </c>
      <c r="W79" s="71">
        <f t="shared" si="65"/>
        <v>255.8</v>
      </c>
      <c r="X79" s="71">
        <f t="shared" si="66"/>
        <v>5</v>
      </c>
      <c r="Y79" s="72" t="str">
        <f>Assumptions!$G$27</f>
        <v/>
      </c>
      <c r="Z79" s="73">
        <f t="shared" si="67"/>
        <v>0</v>
      </c>
      <c r="AA79" s="73">
        <f t="shared" si="68"/>
        <v>0</v>
      </c>
      <c r="AB79" s="74">
        <f t="shared" ref="AB79:AB80" si="70">D79*26</f>
        <v>130</v>
      </c>
    </row>
    <row r="80">
      <c r="A80" s="1">
        <v>18.0</v>
      </c>
      <c r="B80" s="1">
        <v>2.0</v>
      </c>
      <c r="C80" s="1">
        <v>1.0</v>
      </c>
      <c r="D80" s="2">
        <f t="shared" si="53"/>
        <v>3</v>
      </c>
      <c r="E80" s="5" t="s">
        <v>69</v>
      </c>
      <c r="F80" s="2">
        <f t="shared" si="54"/>
        <v>54</v>
      </c>
      <c r="G80" s="1">
        <f t="shared" si="55"/>
        <v>2808</v>
      </c>
      <c r="H80" s="1">
        <f>round(-((A80*D80)*Assumptions!$B$3)-(Assumptions!$B$5*D80)-((D80*Assumptions!$B$7)*A80*Assumptions!$B$8),0)</f>
        <v>-608</v>
      </c>
      <c r="I80" s="1">
        <f t="shared" si="56"/>
        <v>2200</v>
      </c>
      <c r="J80" s="64">
        <f>Assumptions!$B$28</f>
        <v>0.1</v>
      </c>
      <c r="K80" s="65">
        <f t="shared" si="57"/>
        <v>220</v>
      </c>
      <c r="L80" s="65">
        <f t="shared" si="58"/>
        <v>4</v>
      </c>
      <c r="M80" s="66" t="str">
        <f>Assumptions!$C$28</f>
        <v/>
      </c>
      <c r="N80" s="66">
        <f t="shared" si="59"/>
        <v>0</v>
      </c>
      <c r="O80" s="67">
        <f t="shared" si="60"/>
        <v>0</v>
      </c>
      <c r="P80" s="68" t="str">
        <f>Assumptions!$D$28</f>
        <v/>
      </c>
      <c r="Q80" s="68">
        <f t="shared" si="61"/>
        <v>0</v>
      </c>
      <c r="R80" s="68">
        <f t="shared" si="62"/>
        <v>0</v>
      </c>
      <c r="S80" s="69">
        <f>Assumptions!$E$28</f>
        <v>0.8</v>
      </c>
      <c r="T80" s="70">
        <f t="shared" si="63"/>
        <v>1760</v>
      </c>
      <c r="U80" s="70">
        <f t="shared" si="64"/>
        <v>34</v>
      </c>
      <c r="V80" s="71">
        <f>Assumptions!$F$28</f>
        <v>0.1</v>
      </c>
      <c r="W80" s="71">
        <f t="shared" si="65"/>
        <v>142</v>
      </c>
      <c r="X80" s="71">
        <f t="shared" si="66"/>
        <v>3</v>
      </c>
      <c r="Y80" s="72" t="str">
        <f>Assumptions!$G$28</f>
        <v/>
      </c>
      <c r="Z80" s="73">
        <f t="shared" si="67"/>
        <v>0</v>
      </c>
      <c r="AA80" s="73">
        <f t="shared" si="68"/>
        <v>0</v>
      </c>
      <c r="AB80" s="74">
        <f t="shared" si="70"/>
        <v>78</v>
      </c>
    </row>
    <row r="81">
      <c r="M81" s="8"/>
      <c r="N81" s="8"/>
      <c r="S81" s="8"/>
    </row>
    <row r="82">
      <c r="K82" s="76">
        <f t="shared" ref="K82:L82" si="71">SUM(K73:K80)</f>
        <v>7071.2</v>
      </c>
      <c r="L82" s="76">
        <f t="shared" si="71"/>
        <v>135</v>
      </c>
      <c r="M82" s="8"/>
      <c r="N82" s="8">
        <f t="shared" ref="N82:O82" si="72">SUM(N73:N80)</f>
        <v>2245.05</v>
      </c>
      <c r="O82" s="76">
        <f t="shared" si="72"/>
        <v>43</v>
      </c>
      <c r="Q82" s="76">
        <f t="shared" ref="Q82:R82" si="73">SUM(Q73:Q80)</f>
        <v>1497.85</v>
      </c>
      <c r="R82" s="76">
        <f t="shared" si="73"/>
        <v>29</v>
      </c>
      <c r="S82" s="8"/>
      <c r="T82" s="76">
        <f t="shared" ref="T82:U82" si="74">SUM(T73:T80)</f>
        <v>2115.25</v>
      </c>
      <c r="U82" s="76">
        <f t="shared" si="74"/>
        <v>42</v>
      </c>
      <c r="W82" s="76">
        <f t="shared" ref="W82:X82" si="75">SUM(W73:W80)</f>
        <v>1952.95</v>
      </c>
      <c r="X82" s="76">
        <f t="shared" si="75"/>
        <v>39</v>
      </c>
      <c r="Z82" s="76">
        <f t="shared" ref="Z82:AA82" si="76">SUM(Z73:Z80)</f>
        <v>2274.7</v>
      </c>
      <c r="AA82" s="76">
        <f t="shared" si="76"/>
        <v>44</v>
      </c>
    </row>
    <row r="83">
      <c r="M83" s="8"/>
      <c r="N83" s="8"/>
      <c r="S83" s="8"/>
    </row>
    <row r="84">
      <c r="M84" s="8"/>
      <c r="N84" s="8"/>
      <c r="S84" s="8"/>
    </row>
    <row r="85">
      <c r="D85" s="3" t="s">
        <v>0</v>
      </c>
      <c r="M85" s="8"/>
      <c r="N85" s="8"/>
      <c r="S85" s="8"/>
    </row>
    <row r="86">
      <c r="A86" s="2"/>
      <c r="B86" s="2"/>
      <c r="C86" s="2"/>
      <c r="D86" s="83" t="s">
        <v>2</v>
      </c>
      <c r="E86" s="10"/>
      <c r="F86" s="84" t="s">
        <v>75</v>
      </c>
      <c r="G86" s="85" t="s">
        <v>4</v>
      </c>
      <c r="H86" s="5"/>
      <c r="I86" s="5"/>
      <c r="J86" s="3" t="s">
        <v>5</v>
      </c>
      <c r="K86" s="13"/>
      <c r="L86" s="13"/>
      <c r="M86" s="14" t="s">
        <v>6</v>
      </c>
      <c r="N86" s="13"/>
      <c r="O86" s="13"/>
      <c r="P86" s="14" t="s">
        <v>7</v>
      </c>
      <c r="Q86" s="13"/>
      <c r="R86" s="13"/>
      <c r="S86" s="14" t="s">
        <v>8</v>
      </c>
      <c r="T86" s="13"/>
      <c r="U86" s="13"/>
      <c r="V86" s="14"/>
    </row>
    <row r="87">
      <c r="A87" s="1"/>
      <c r="B87" s="1"/>
      <c r="C87" s="1"/>
      <c r="D87" s="30" t="s">
        <v>71</v>
      </c>
      <c r="E87" s="16"/>
      <c r="F87" s="17">
        <f>sum(I87:I89)</f>
        <v>2.5</v>
      </c>
      <c r="G87" s="18"/>
      <c r="H87" s="1" t="s">
        <v>10</v>
      </c>
      <c r="I87" s="19">
        <v>2.0</v>
      </c>
      <c r="J87" s="20" t="s">
        <v>11</v>
      </c>
      <c r="L87" s="21">
        <f>L92*52-(14*10)</f>
        <v>2772</v>
      </c>
      <c r="M87" s="22" t="s">
        <v>12</v>
      </c>
      <c r="O87" s="23">
        <f>sum(F88:F91)</f>
        <v>292</v>
      </c>
      <c r="P87" s="24" t="s">
        <v>13</v>
      </c>
      <c r="R87" s="25">
        <f>round(Q110/F96, 3)</f>
        <v>0.037</v>
      </c>
      <c r="S87" s="26" t="s">
        <v>14</v>
      </c>
      <c r="U87" s="27">
        <f t="shared" ref="U87:U88" si="77">F97</f>
        <v>124472</v>
      </c>
      <c r="Y87" s="28" t="s">
        <v>15</v>
      </c>
      <c r="Z87" s="29"/>
      <c r="AA87" s="29">
        <f>round(Z110/sum(D101:D108),3)</f>
        <v>126.372</v>
      </c>
    </row>
    <row r="88">
      <c r="A88" s="1"/>
      <c r="B88" s="1"/>
      <c r="C88" s="1"/>
      <c r="D88" s="30" t="s">
        <v>16</v>
      </c>
      <c r="E88" s="16"/>
      <c r="F88" s="17">
        <v>50.0</v>
      </c>
      <c r="G88" s="17">
        <v>4.5</v>
      </c>
      <c r="H88" s="1" t="s">
        <v>17</v>
      </c>
      <c r="I88" s="19">
        <v>0.0</v>
      </c>
      <c r="J88" s="20" t="s">
        <v>18</v>
      </c>
      <c r="L88" s="21">
        <f>round(K110,0)</f>
        <v>8196</v>
      </c>
      <c r="M88" s="22" t="s">
        <v>19</v>
      </c>
      <c r="O88" s="23">
        <f>(F88*G88)+(F89*G89)+(F90*G90)+(F91*G91)</f>
        <v>1184</v>
      </c>
      <c r="S88" s="26" t="s">
        <v>20</v>
      </c>
      <c r="U88" s="32">
        <f t="shared" si="77"/>
        <v>30218</v>
      </c>
      <c r="Y88" s="28" t="s">
        <v>21</v>
      </c>
      <c r="Z88" s="29"/>
      <c r="AA88" s="29">
        <f>round(AA87/12,3)</f>
        <v>10.531</v>
      </c>
    </row>
    <row r="89">
      <c r="A89" s="2"/>
      <c r="B89" s="2"/>
      <c r="C89" s="2"/>
      <c r="D89" s="30" t="s">
        <v>22</v>
      </c>
      <c r="E89" s="16"/>
      <c r="F89" s="17">
        <v>76.0</v>
      </c>
      <c r="G89" s="17">
        <v>3.0</v>
      </c>
      <c r="H89" s="1" t="s">
        <v>23</v>
      </c>
      <c r="I89" s="19">
        <v>0.5</v>
      </c>
      <c r="J89" s="21" t="s">
        <v>24</v>
      </c>
      <c r="L89" s="21">
        <f>F87</f>
        <v>2.5</v>
      </c>
      <c r="M89" s="22" t="s">
        <v>25</v>
      </c>
      <c r="O89" s="23">
        <f>sum(F92:F95)</f>
        <v>215</v>
      </c>
      <c r="S89" s="26" t="s">
        <v>26</v>
      </c>
      <c r="U89" s="27">
        <f>U88+U87</f>
        <v>154690</v>
      </c>
      <c r="Y89" s="29"/>
      <c r="Z89" s="29"/>
      <c r="AA89" s="29"/>
    </row>
    <row r="90">
      <c r="A90" s="2"/>
      <c r="B90" s="2"/>
      <c r="C90" s="2"/>
      <c r="D90" s="30" t="s">
        <v>27</v>
      </c>
      <c r="E90" s="16"/>
      <c r="F90" s="17">
        <v>150.0</v>
      </c>
      <c r="G90" s="17">
        <v>4.5</v>
      </c>
      <c r="H90" s="5"/>
      <c r="I90" s="5"/>
      <c r="J90" s="21" t="s">
        <v>28</v>
      </c>
      <c r="L90" s="21">
        <f>L89*L87</f>
        <v>6930</v>
      </c>
      <c r="M90" s="22" t="s">
        <v>29</v>
      </c>
      <c r="O90" s="23">
        <f>(F92*G92)+(F93*G93)+(F94*G94)+(F95*G95)</f>
        <v>645</v>
      </c>
      <c r="S90" s="26" t="s">
        <v>30</v>
      </c>
      <c r="U90" s="33">
        <f>round(U89/T110, 3)</f>
        <v>70.413</v>
      </c>
      <c r="Y90" s="29"/>
      <c r="Z90" s="29"/>
      <c r="AA90" s="29"/>
    </row>
    <row r="91">
      <c r="A91" s="2"/>
      <c r="B91" s="2"/>
      <c r="C91" s="2"/>
      <c r="D91" s="30" t="s">
        <v>72</v>
      </c>
      <c r="E91" s="16"/>
      <c r="F91" s="17">
        <v>16.0</v>
      </c>
      <c r="G91" s="17">
        <v>3.5</v>
      </c>
      <c r="H91" s="5"/>
      <c r="I91" s="5"/>
      <c r="J91" s="21" t="s">
        <v>32</v>
      </c>
      <c r="L91" s="34">
        <f>round(L88/L90, 3)</f>
        <v>1.183</v>
      </c>
      <c r="M91" s="22" t="s">
        <v>33</v>
      </c>
      <c r="O91" s="35">
        <f>round(N110/(O88+O90),3)</f>
        <v>1.361</v>
      </c>
      <c r="S91" s="26"/>
      <c r="U91" s="27"/>
      <c r="Y91" s="29"/>
      <c r="Z91" s="29"/>
      <c r="AA91" s="29"/>
    </row>
    <row r="92">
      <c r="A92" s="2"/>
      <c r="B92" s="2"/>
      <c r="C92" s="2"/>
      <c r="D92" s="30" t="s">
        <v>34</v>
      </c>
      <c r="E92" s="16"/>
      <c r="F92" s="17">
        <v>40.0</v>
      </c>
      <c r="G92" s="17">
        <v>3.0</v>
      </c>
      <c r="H92" s="75"/>
      <c r="I92" s="5"/>
      <c r="J92" s="36" t="s">
        <v>35</v>
      </c>
      <c r="L92" s="36">
        <f>56</f>
        <v>56</v>
      </c>
      <c r="M92" s="8"/>
      <c r="S92" s="37"/>
    </row>
    <row r="93">
      <c r="A93" s="2"/>
      <c r="B93" s="2"/>
      <c r="C93" s="2"/>
      <c r="D93" s="30" t="s">
        <v>36</v>
      </c>
      <c r="E93" s="16"/>
      <c r="F93" s="17">
        <v>75.0</v>
      </c>
      <c r="G93" s="17">
        <v>3.0</v>
      </c>
      <c r="H93" s="5"/>
      <c r="I93" s="5"/>
      <c r="J93" s="36" t="s">
        <v>37</v>
      </c>
      <c r="L93" s="36">
        <f>L110</f>
        <v>157</v>
      </c>
      <c r="M93" s="8"/>
      <c r="S93" s="8"/>
    </row>
    <row r="94">
      <c r="A94" s="2"/>
      <c r="B94" s="2"/>
      <c r="C94" s="2"/>
      <c r="D94" s="30" t="s">
        <v>38</v>
      </c>
      <c r="E94" s="16"/>
      <c r="F94" s="17">
        <v>100.0</v>
      </c>
      <c r="G94" s="17">
        <v>3.0</v>
      </c>
      <c r="H94" s="5"/>
      <c r="I94" s="5"/>
      <c r="J94" s="36" t="s">
        <v>24</v>
      </c>
      <c r="L94" s="36">
        <f>F87</f>
        <v>2.5</v>
      </c>
      <c r="M94" s="8"/>
      <c r="S94" s="8"/>
    </row>
    <row r="95">
      <c r="A95" s="2"/>
      <c r="B95" s="2"/>
      <c r="C95" s="2"/>
      <c r="D95" s="30" t="s">
        <v>73</v>
      </c>
      <c r="E95" s="16"/>
      <c r="F95" s="31">
        <v>0.0</v>
      </c>
      <c r="G95" s="18">
        <v>2.485</v>
      </c>
      <c r="H95" s="5"/>
      <c r="I95" s="5"/>
      <c r="J95" s="36" t="s">
        <v>28</v>
      </c>
      <c r="L95" s="36">
        <f>L92*L94</f>
        <v>140</v>
      </c>
      <c r="M95" s="8"/>
      <c r="S95" s="8"/>
    </row>
    <row r="96">
      <c r="A96" s="2"/>
      <c r="B96" s="2"/>
      <c r="C96" s="2"/>
      <c r="D96" s="30" t="s">
        <v>40</v>
      </c>
      <c r="E96" s="16"/>
      <c r="F96" s="39">
        <v>40593.0</v>
      </c>
      <c r="G96" s="40"/>
      <c r="H96" s="5"/>
      <c r="I96" s="5"/>
      <c r="J96" s="36" t="s">
        <v>32</v>
      </c>
      <c r="L96" s="36">
        <f>round(L93/L95, 3)</f>
        <v>1.121</v>
      </c>
      <c r="M96" s="8"/>
      <c r="S96" s="8"/>
    </row>
    <row r="97">
      <c r="A97" s="5"/>
      <c r="B97" s="5"/>
      <c r="C97" s="5"/>
      <c r="D97" s="30" t="s">
        <v>41</v>
      </c>
      <c r="E97" s="16"/>
      <c r="F97" s="39">
        <v>124472.0</v>
      </c>
      <c r="G97" s="40"/>
      <c r="H97" s="5"/>
      <c r="I97" s="5"/>
      <c r="J97" s="5"/>
      <c r="M97" s="8"/>
      <c r="N97" s="8"/>
      <c r="S97" s="8"/>
    </row>
    <row r="98">
      <c r="A98" s="47"/>
      <c r="B98" s="48"/>
      <c r="C98" s="48"/>
      <c r="D98" s="41" t="s">
        <v>42</v>
      </c>
      <c r="E98" s="42"/>
      <c r="F98" s="43">
        <v>30218.0</v>
      </c>
      <c r="G98" s="44"/>
      <c r="H98" s="48"/>
      <c r="I98" s="48"/>
      <c r="J98" s="45" t="s">
        <v>43</v>
      </c>
      <c r="K98" s="46"/>
      <c r="L98" s="46">
        <f>L90-L88</f>
        <v>-1266</v>
      </c>
      <c r="M98" s="50"/>
      <c r="N98" s="50"/>
      <c r="O98" s="46"/>
      <c r="P98" s="46"/>
      <c r="Q98" s="46"/>
      <c r="R98" s="46"/>
      <c r="S98" s="50"/>
      <c r="T98" s="46"/>
      <c r="U98" s="46"/>
      <c r="V98" s="7"/>
      <c r="W98" s="7"/>
      <c r="X98" s="7"/>
      <c r="Y98" s="46"/>
      <c r="Z98" s="46"/>
      <c r="AA98" s="46"/>
    </row>
    <row r="99">
      <c r="A99" s="47"/>
      <c r="B99" s="48"/>
      <c r="C99" s="48"/>
      <c r="D99" s="47"/>
      <c r="E99" s="47"/>
      <c r="F99" s="49"/>
      <c r="G99" s="48"/>
      <c r="H99" s="48"/>
      <c r="I99" s="48"/>
      <c r="J99" s="47"/>
      <c r="K99" s="46"/>
      <c r="L99" s="46"/>
      <c r="M99" s="50"/>
      <c r="N99" s="50"/>
      <c r="O99" s="46"/>
      <c r="P99" s="46"/>
      <c r="Q99" s="46"/>
      <c r="R99" s="46"/>
      <c r="S99" s="50"/>
      <c r="T99" s="46"/>
      <c r="U99" s="46"/>
      <c r="V99" s="7"/>
      <c r="W99" s="7"/>
      <c r="X99" s="7"/>
      <c r="Y99" s="46"/>
      <c r="Z99" s="46"/>
      <c r="AA99" s="46"/>
    </row>
    <row r="100">
      <c r="A100" s="51" t="s">
        <v>44</v>
      </c>
      <c r="B100" s="51" t="s">
        <v>45</v>
      </c>
      <c r="C100" s="51" t="s">
        <v>46</v>
      </c>
      <c r="D100" s="52" t="s">
        <v>47</v>
      </c>
      <c r="E100" s="52" t="s">
        <v>48</v>
      </c>
      <c r="F100" s="52" t="s">
        <v>49</v>
      </c>
      <c r="G100" s="51" t="s">
        <v>50</v>
      </c>
      <c r="H100" s="51" t="s">
        <v>51</v>
      </c>
      <c r="I100" s="51" t="s">
        <v>52</v>
      </c>
      <c r="J100" s="53" t="s">
        <v>53</v>
      </c>
      <c r="K100" s="54" t="s">
        <v>54</v>
      </c>
      <c r="L100" s="54" t="s">
        <v>55</v>
      </c>
      <c r="M100" s="55" t="s">
        <v>56</v>
      </c>
      <c r="N100" s="55" t="s">
        <v>54</v>
      </c>
      <c r="O100" s="56" t="s">
        <v>55</v>
      </c>
      <c r="P100" s="57" t="s">
        <v>57</v>
      </c>
      <c r="Q100" s="57" t="s">
        <v>54</v>
      </c>
      <c r="R100" s="57" t="s">
        <v>55</v>
      </c>
      <c r="S100" s="58" t="s">
        <v>58</v>
      </c>
      <c r="T100" s="59" t="s">
        <v>54</v>
      </c>
      <c r="U100" s="59" t="s">
        <v>55</v>
      </c>
      <c r="V100" s="60" t="s">
        <v>59</v>
      </c>
      <c r="W100" s="60" t="s">
        <v>54</v>
      </c>
      <c r="X100" s="60" t="s">
        <v>55</v>
      </c>
      <c r="Y100" s="61" t="s">
        <v>60</v>
      </c>
      <c r="Z100" s="61" t="s">
        <v>54</v>
      </c>
      <c r="AA100" s="61" t="s">
        <v>55</v>
      </c>
      <c r="AB100" s="62" t="s">
        <v>61</v>
      </c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</row>
    <row r="101">
      <c r="A101" s="1">
        <v>40.0</v>
      </c>
      <c r="B101" s="2">
        <v>1.0</v>
      </c>
      <c r="C101" s="2"/>
      <c r="D101" s="2">
        <f t="shared" ref="D101:D108" si="78">B101+C101</f>
        <v>1</v>
      </c>
      <c r="E101" s="5" t="s">
        <v>62</v>
      </c>
      <c r="F101" s="2">
        <f t="shared" ref="F101:F108" si="79">A101*D101</f>
        <v>40</v>
      </c>
      <c r="G101" s="1">
        <f t="shared" ref="G101:G108" si="80">F101*52</f>
        <v>2080</v>
      </c>
      <c r="H101" s="1">
        <f>round(-((A101*D101)*Assumptions!$B$3)-(Assumptions!$B$4*D101)-((D101*Assumptions!$B$6)*A101*Assumptions!$B$11),0)</f>
        <v>-395</v>
      </c>
      <c r="I101" s="1">
        <f t="shared" ref="I101:I108" si="81">G101+H101</f>
        <v>1685</v>
      </c>
      <c r="J101" s="64">
        <f>Assumptions!$B$21</f>
        <v>0.1</v>
      </c>
      <c r="K101" s="65">
        <f t="shared" ref="K101:K108" si="82">J101*$I101</f>
        <v>168.5</v>
      </c>
      <c r="L101" s="65">
        <f t="shared" ref="L101:L108" si="83">round(K101/52,0)</f>
        <v>3</v>
      </c>
      <c r="M101" s="66">
        <f>Assumptions!$C$21</f>
        <v>0.1</v>
      </c>
      <c r="N101" s="66">
        <f t="shared" ref="N101:N108" si="84">M101*$I101</f>
        <v>168.5</v>
      </c>
      <c r="O101" s="67">
        <f t="shared" ref="O101:O108" si="85">round(N101/52,0)</f>
        <v>3</v>
      </c>
      <c r="P101" s="68" t="str">
        <f>Assumptions!$D$21</f>
        <v/>
      </c>
      <c r="Q101" s="68">
        <f t="shared" ref="Q101:Q108" si="86">P101*$I101</f>
        <v>0</v>
      </c>
      <c r="R101" s="68">
        <f t="shared" ref="R101:R108" si="87">round(Q101/52,0)</f>
        <v>0</v>
      </c>
      <c r="S101" s="69" t="str">
        <f>Assumptions!$E$21</f>
        <v/>
      </c>
      <c r="T101" s="70">
        <f t="shared" ref="T101:T108" si="88">S101*$I101</f>
        <v>0</v>
      </c>
      <c r="U101" s="70">
        <f t="shared" ref="U101:U108" si="89">round(T101/52,0)</f>
        <v>0</v>
      </c>
      <c r="V101" s="71">
        <f>Assumptions!$F$21</f>
        <v>0.1</v>
      </c>
      <c r="W101" s="71">
        <f t="shared" ref="W101:W108" si="90">(V101*$I101)-AB101</f>
        <v>116.5</v>
      </c>
      <c r="X101" s="71">
        <f t="shared" ref="X101:X108" si="91">round(W101/52,0)</f>
        <v>2</v>
      </c>
      <c r="Y101" s="72">
        <f>Assumptions!$G$21</f>
        <v>0.7</v>
      </c>
      <c r="Z101" s="73">
        <f t="shared" ref="Z101:Z108" si="92">Y101*$I101</f>
        <v>1179.5</v>
      </c>
      <c r="AA101" s="73">
        <f t="shared" ref="AA101:AA108" si="93">round(Z101/52,0)</f>
        <v>23</v>
      </c>
      <c r="AB101" s="74">
        <f t="shared" ref="AB101:AB104" si="94">D101*52</f>
        <v>52</v>
      </c>
    </row>
    <row r="102">
      <c r="A102" s="1">
        <v>40.0</v>
      </c>
      <c r="B102" s="1">
        <v>1.0</v>
      </c>
      <c r="C102" s="1"/>
      <c r="D102" s="2">
        <f t="shared" si="78"/>
        <v>1</v>
      </c>
      <c r="E102" s="75" t="s">
        <v>63</v>
      </c>
      <c r="F102" s="2">
        <f t="shared" si="79"/>
        <v>40</v>
      </c>
      <c r="G102" s="1">
        <f t="shared" si="80"/>
        <v>2080</v>
      </c>
      <c r="H102" s="1">
        <f>round(-((A102*D102)*Assumptions!$B$3)-(Assumptions!$B$4*D102)-((D102*Assumptions!$B$6)*A102*Assumptions!$B$11),0)</f>
        <v>-395</v>
      </c>
      <c r="I102" s="1">
        <f t="shared" si="81"/>
        <v>1685</v>
      </c>
      <c r="J102" s="64">
        <f>Assumptions!$B$22</f>
        <v>0.2</v>
      </c>
      <c r="K102" s="65">
        <f t="shared" si="82"/>
        <v>337</v>
      </c>
      <c r="L102" s="65">
        <f t="shared" si="83"/>
        <v>6</v>
      </c>
      <c r="M102" s="66" t="str">
        <f>Assumptions!$C$22</f>
        <v/>
      </c>
      <c r="N102" s="66">
        <f t="shared" si="84"/>
        <v>0</v>
      </c>
      <c r="O102" s="67">
        <f t="shared" si="85"/>
        <v>0</v>
      </c>
      <c r="P102" s="68" t="str">
        <f>Assumptions!$D$22</f>
        <v/>
      </c>
      <c r="Q102" s="68">
        <f t="shared" si="86"/>
        <v>0</v>
      </c>
      <c r="R102" s="68">
        <f t="shared" si="87"/>
        <v>0</v>
      </c>
      <c r="S102" s="69" t="str">
        <f>Assumptions!$E$22</f>
        <v/>
      </c>
      <c r="T102" s="70">
        <f t="shared" si="88"/>
        <v>0</v>
      </c>
      <c r="U102" s="70">
        <f t="shared" si="89"/>
        <v>0</v>
      </c>
      <c r="V102" s="71">
        <f>Assumptions!$F$22</f>
        <v>0.3</v>
      </c>
      <c r="W102" s="71">
        <f t="shared" si="90"/>
        <v>453.5</v>
      </c>
      <c r="X102" s="71">
        <f t="shared" si="91"/>
        <v>9</v>
      </c>
      <c r="Y102" s="72">
        <f>Assumptions!$G$22</f>
        <v>0.5</v>
      </c>
      <c r="Z102" s="73">
        <f t="shared" si="92"/>
        <v>842.5</v>
      </c>
      <c r="AA102" s="73">
        <f t="shared" si="93"/>
        <v>16</v>
      </c>
      <c r="AB102" s="74">
        <f t="shared" si="94"/>
        <v>52</v>
      </c>
    </row>
    <row r="103">
      <c r="A103" s="1">
        <v>40.0</v>
      </c>
      <c r="B103" s="1">
        <v>3.0</v>
      </c>
      <c r="C103" s="1"/>
      <c r="D103" s="2">
        <f t="shared" si="78"/>
        <v>3</v>
      </c>
      <c r="E103" s="5" t="s">
        <v>64</v>
      </c>
      <c r="F103" s="2">
        <f t="shared" si="79"/>
        <v>120</v>
      </c>
      <c r="G103" s="1">
        <f t="shared" si="80"/>
        <v>6240</v>
      </c>
      <c r="H103" s="1">
        <f>round(-((A103*D103)*Assumptions!$B$3)-(Assumptions!$B$4*D103)-((D103*Assumptions!$B$6)*A103*Assumptions!$B$11),0)</f>
        <v>-1186</v>
      </c>
      <c r="I103" s="1">
        <f t="shared" si="81"/>
        <v>5054</v>
      </c>
      <c r="J103" s="64">
        <f>Assumptions!$B$23</f>
        <v>0.4</v>
      </c>
      <c r="K103" s="65">
        <f t="shared" si="82"/>
        <v>2021.6</v>
      </c>
      <c r="L103" s="65">
        <f t="shared" si="83"/>
        <v>39</v>
      </c>
      <c r="M103" s="66">
        <f>Assumptions!$C$23</f>
        <v>0.2</v>
      </c>
      <c r="N103" s="66">
        <f t="shared" si="84"/>
        <v>1010.8</v>
      </c>
      <c r="O103" s="67">
        <f t="shared" si="85"/>
        <v>19</v>
      </c>
      <c r="P103" s="68">
        <f>Assumptions!$D$23</f>
        <v>0.2</v>
      </c>
      <c r="Q103" s="68">
        <f t="shared" si="86"/>
        <v>1010.8</v>
      </c>
      <c r="R103" s="68">
        <f t="shared" si="87"/>
        <v>19</v>
      </c>
      <c r="S103" s="69" t="str">
        <f>Assumptions!$E$23</f>
        <v/>
      </c>
      <c r="T103" s="70">
        <f t="shared" si="88"/>
        <v>0</v>
      </c>
      <c r="U103" s="70">
        <f t="shared" si="89"/>
        <v>0</v>
      </c>
      <c r="V103" s="71">
        <f>Assumptions!$F$23</f>
        <v>0.15</v>
      </c>
      <c r="W103" s="71">
        <f t="shared" si="90"/>
        <v>602.1</v>
      </c>
      <c r="X103" s="71">
        <f t="shared" si="91"/>
        <v>12</v>
      </c>
      <c r="Y103" s="72">
        <f>Assumptions!$G$23</f>
        <v>0.05</v>
      </c>
      <c r="Z103" s="73">
        <f t="shared" si="92"/>
        <v>252.7</v>
      </c>
      <c r="AA103" s="73">
        <f t="shared" si="93"/>
        <v>5</v>
      </c>
      <c r="AB103" s="74">
        <f t="shared" si="94"/>
        <v>156</v>
      </c>
    </row>
    <row r="104">
      <c r="A104" s="1">
        <v>40.0</v>
      </c>
      <c r="B104" s="1">
        <v>1.0</v>
      </c>
      <c r="C104" s="1"/>
      <c r="D104" s="2">
        <f t="shared" si="78"/>
        <v>1</v>
      </c>
      <c r="E104" s="5" t="s">
        <v>65</v>
      </c>
      <c r="F104" s="2">
        <f t="shared" si="79"/>
        <v>40</v>
      </c>
      <c r="G104" s="1">
        <f t="shared" si="80"/>
        <v>2080</v>
      </c>
      <c r="H104" s="1">
        <f>round(-((A104*D104)*Assumptions!$B$3)-(Assumptions!$B$4*D104)-((D104*Assumptions!$B$6)*A104*Assumptions!$B$9),0)</f>
        <v>-395</v>
      </c>
      <c r="I104" s="1">
        <f t="shared" si="81"/>
        <v>1685</v>
      </c>
      <c r="J104" s="36">
        <f>Assumptions!$B$24</f>
        <v>0.5</v>
      </c>
      <c r="K104" s="65">
        <f t="shared" si="82"/>
        <v>842.5</v>
      </c>
      <c r="L104" s="65">
        <f t="shared" si="83"/>
        <v>16</v>
      </c>
      <c r="M104" s="66">
        <f>Assumptions!$C$24</f>
        <v>0.15</v>
      </c>
      <c r="N104" s="66">
        <f t="shared" si="84"/>
        <v>252.75</v>
      </c>
      <c r="O104" s="67">
        <f t="shared" si="85"/>
        <v>5</v>
      </c>
      <c r="P104" s="68">
        <f>Assumptions!$D$24</f>
        <v>0.15</v>
      </c>
      <c r="Q104" s="68">
        <f t="shared" si="86"/>
        <v>252.75</v>
      </c>
      <c r="R104" s="68">
        <f t="shared" si="87"/>
        <v>5</v>
      </c>
      <c r="S104" s="69">
        <f>Assumptions!$E$24</f>
        <v>0.05</v>
      </c>
      <c r="T104" s="70">
        <f t="shared" si="88"/>
        <v>84.25</v>
      </c>
      <c r="U104" s="70">
        <f t="shared" si="89"/>
        <v>2</v>
      </c>
      <c r="V104" s="71">
        <f>Assumptions!$F$24</f>
        <v>0.15</v>
      </c>
      <c r="W104" s="71">
        <f t="shared" si="90"/>
        <v>200.75</v>
      </c>
      <c r="X104" s="71">
        <f t="shared" si="91"/>
        <v>4</v>
      </c>
      <c r="Y104" s="72" t="str">
        <f>Assumptions!$G$24</f>
        <v/>
      </c>
      <c r="Z104" s="73">
        <f t="shared" si="92"/>
        <v>0</v>
      </c>
      <c r="AA104" s="73">
        <f t="shared" si="93"/>
        <v>0</v>
      </c>
      <c r="AB104" s="74">
        <f t="shared" si="94"/>
        <v>52</v>
      </c>
    </row>
    <row r="105">
      <c r="A105" s="1">
        <v>19.0</v>
      </c>
      <c r="B105" s="1">
        <v>2.0</v>
      </c>
      <c r="C105" s="1"/>
      <c r="D105" s="2">
        <f t="shared" si="78"/>
        <v>2</v>
      </c>
      <c r="E105" s="5" t="s">
        <v>66</v>
      </c>
      <c r="F105" s="2">
        <f t="shared" si="79"/>
        <v>38</v>
      </c>
      <c r="G105" s="1">
        <f t="shared" si="80"/>
        <v>1976</v>
      </c>
      <c r="H105" s="1">
        <f>round(-((A105*D105)*Assumptions!$B$3)-(Assumptions!$B$5*D105)-((D105*Assumptions!$B$7)*A105*Assumptions!$B$10),0)</f>
        <v>-324</v>
      </c>
      <c r="I105" s="1">
        <f t="shared" si="81"/>
        <v>1652</v>
      </c>
      <c r="J105" s="64">
        <f>Assumptions!$B$25</f>
        <v>0.5</v>
      </c>
      <c r="K105" s="65">
        <f t="shared" si="82"/>
        <v>826</v>
      </c>
      <c r="L105" s="65">
        <f t="shared" si="83"/>
        <v>16</v>
      </c>
      <c r="M105" s="66">
        <f>Assumptions!$C$25</f>
        <v>0.15</v>
      </c>
      <c r="N105" s="66">
        <f t="shared" si="84"/>
        <v>247.8</v>
      </c>
      <c r="O105" s="67">
        <f t="shared" si="85"/>
        <v>5</v>
      </c>
      <c r="P105" s="68">
        <f>Assumptions!$D$25</f>
        <v>0.15</v>
      </c>
      <c r="Q105" s="68">
        <f t="shared" si="86"/>
        <v>247.8</v>
      </c>
      <c r="R105" s="68">
        <f t="shared" si="87"/>
        <v>5</v>
      </c>
      <c r="S105" s="69">
        <f>Assumptions!$E$25</f>
        <v>0.05</v>
      </c>
      <c r="T105" s="70">
        <f t="shared" si="88"/>
        <v>82.6</v>
      </c>
      <c r="U105" s="70">
        <f t="shared" si="89"/>
        <v>2</v>
      </c>
      <c r="V105" s="71">
        <f>Assumptions!$F$25</f>
        <v>0.15</v>
      </c>
      <c r="W105" s="71">
        <f t="shared" si="90"/>
        <v>195.8</v>
      </c>
      <c r="X105" s="71">
        <f t="shared" si="91"/>
        <v>4</v>
      </c>
      <c r="Y105" s="72" t="str">
        <f>Assumptions!$G$25</f>
        <v/>
      </c>
      <c r="Z105" s="73">
        <f t="shared" si="92"/>
        <v>0</v>
      </c>
      <c r="AA105" s="73">
        <f t="shared" si="93"/>
        <v>0</v>
      </c>
      <c r="AB105" s="74">
        <f>D105*26</f>
        <v>52</v>
      </c>
    </row>
    <row r="106">
      <c r="A106" s="1">
        <v>40.0</v>
      </c>
      <c r="B106" s="1">
        <v>0.0</v>
      </c>
      <c r="C106" s="2"/>
      <c r="D106" s="2">
        <f t="shared" si="78"/>
        <v>0</v>
      </c>
      <c r="E106" s="5" t="s">
        <v>67</v>
      </c>
      <c r="F106" s="2">
        <f t="shared" si="79"/>
        <v>0</v>
      </c>
      <c r="G106" s="1">
        <f t="shared" si="80"/>
        <v>0</v>
      </c>
      <c r="H106" s="1">
        <f>round(-((A106*D106)*Assumptions!$B$3)-(Assumptions!$B$4*D106)-((D106*Assumptions!$B$6)*A106*Assumptions!$B$9),0)</f>
        <v>0</v>
      </c>
      <c r="I106" s="1">
        <f t="shared" si="81"/>
        <v>0</v>
      </c>
      <c r="J106" s="64">
        <f>Assumptions!$B$26</f>
        <v>0.6</v>
      </c>
      <c r="K106" s="65">
        <f t="shared" si="82"/>
        <v>0</v>
      </c>
      <c r="L106" s="65">
        <f t="shared" si="83"/>
        <v>0</v>
      </c>
      <c r="M106" s="66">
        <f>Assumptions!$C$26</f>
        <v>0.15</v>
      </c>
      <c r="N106" s="66">
        <f t="shared" si="84"/>
        <v>0</v>
      </c>
      <c r="O106" s="67">
        <f t="shared" si="85"/>
        <v>0</v>
      </c>
      <c r="P106" s="68" t="str">
        <f>Assumptions!$D$26</f>
        <v/>
      </c>
      <c r="Q106" s="68">
        <f t="shared" si="86"/>
        <v>0</v>
      </c>
      <c r="R106" s="68">
        <f t="shared" si="87"/>
        <v>0</v>
      </c>
      <c r="S106" s="69">
        <f>Assumptions!$E$26</f>
        <v>0.1</v>
      </c>
      <c r="T106" s="70">
        <f t="shared" si="88"/>
        <v>0</v>
      </c>
      <c r="U106" s="70">
        <f t="shared" si="89"/>
        <v>0</v>
      </c>
      <c r="V106" s="71">
        <f>Assumptions!$F$26</f>
        <v>0.15</v>
      </c>
      <c r="W106" s="71">
        <f t="shared" si="90"/>
        <v>0</v>
      </c>
      <c r="X106" s="71">
        <f t="shared" si="91"/>
        <v>0</v>
      </c>
      <c r="Y106" s="72" t="str">
        <f>Assumptions!$G$26</f>
        <v/>
      </c>
      <c r="Z106" s="73">
        <f t="shared" si="92"/>
        <v>0</v>
      </c>
      <c r="AA106" s="73">
        <f t="shared" si="93"/>
        <v>0</v>
      </c>
      <c r="AB106" s="74">
        <f>D106*52</f>
        <v>0</v>
      </c>
    </row>
    <row r="107">
      <c r="A107" s="1">
        <v>18.0</v>
      </c>
      <c r="B107" s="1">
        <v>6.0</v>
      </c>
      <c r="C107" s="1">
        <v>1.0</v>
      </c>
      <c r="D107" s="2">
        <f t="shared" si="78"/>
        <v>7</v>
      </c>
      <c r="E107" s="5" t="s">
        <v>68</v>
      </c>
      <c r="F107" s="2">
        <f t="shared" si="79"/>
        <v>126</v>
      </c>
      <c r="G107" s="1">
        <f t="shared" si="80"/>
        <v>6552</v>
      </c>
      <c r="H107" s="1">
        <f>round(-((A107*D107)*Assumptions!$B$3)-(Assumptions!$B$5*D107)-((D107*Assumptions!$B$7)*A107*Assumptions!$B$9),0)</f>
        <v>-1151</v>
      </c>
      <c r="I107" s="1">
        <f t="shared" si="81"/>
        <v>5401</v>
      </c>
      <c r="J107" s="64">
        <f>Assumptions!$B$27</f>
        <v>0.7</v>
      </c>
      <c r="K107" s="65">
        <f t="shared" si="82"/>
        <v>3780.7</v>
      </c>
      <c r="L107" s="65">
        <f t="shared" si="83"/>
        <v>73</v>
      </c>
      <c r="M107" s="66">
        <f>Assumptions!$C$27</f>
        <v>0.15</v>
      </c>
      <c r="N107" s="66">
        <f t="shared" si="84"/>
        <v>810.15</v>
      </c>
      <c r="O107" s="67">
        <f t="shared" si="85"/>
        <v>16</v>
      </c>
      <c r="P107" s="68" t="str">
        <f>Assumptions!$D$27</f>
        <v/>
      </c>
      <c r="Q107" s="68">
        <f t="shared" si="86"/>
        <v>0</v>
      </c>
      <c r="R107" s="68">
        <f t="shared" si="87"/>
        <v>0</v>
      </c>
      <c r="S107" s="69">
        <f>Assumptions!$E$27</f>
        <v>0.05</v>
      </c>
      <c r="T107" s="70">
        <f t="shared" si="88"/>
        <v>270.05</v>
      </c>
      <c r="U107" s="70">
        <f t="shared" si="89"/>
        <v>5</v>
      </c>
      <c r="V107" s="71">
        <f>Assumptions!$F$27</f>
        <v>0.1</v>
      </c>
      <c r="W107" s="71">
        <f t="shared" si="90"/>
        <v>358.1</v>
      </c>
      <c r="X107" s="71">
        <f t="shared" si="91"/>
        <v>7</v>
      </c>
      <c r="Y107" s="72" t="str">
        <f>Assumptions!$G$27</f>
        <v/>
      </c>
      <c r="Z107" s="73">
        <f t="shared" si="92"/>
        <v>0</v>
      </c>
      <c r="AA107" s="73">
        <f t="shared" si="93"/>
        <v>0</v>
      </c>
      <c r="AB107" s="74">
        <f t="shared" ref="AB107:AB108" si="95">D107*26</f>
        <v>182</v>
      </c>
    </row>
    <row r="108">
      <c r="A108" s="1">
        <v>18.0</v>
      </c>
      <c r="B108" s="1">
        <v>2.75</v>
      </c>
      <c r="C108" s="1">
        <v>0.25</v>
      </c>
      <c r="D108" s="2">
        <f t="shared" si="78"/>
        <v>3</v>
      </c>
      <c r="E108" s="5" t="s">
        <v>69</v>
      </c>
      <c r="F108" s="2">
        <f t="shared" si="79"/>
        <v>54</v>
      </c>
      <c r="G108" s="1">
        <f t="shared" si="80"/>
        <v>2808</v>
      </c>
      <c r="H108" s="1">
        <f>round(-((A108*D108)*Assumptions!$B$3)-(Assumptions!$B$5*D108)-((D108*Assumptions!$B$7)*A108*Assumptions!$B$8),0)</f>
        <v>-608</v>
      </c>
      <c r="I108" s="1">
        <f t="shared" si="81"/>
        <v>2200</v>
      </c>
      <c r="J108" s="64">
        <f>Assumptions!$B$28</f>
        <v>0.1</v>
      </c>
      <c r="K108" s="65">
        <f t="shared" si="82"/>
        <v>220</v>
      </c>
      <c r="L108" s="65">
        <f t="shared" si="83"/>
        <v>4</v>
      </c>
      <c r="M108" s="66" t="str">
        <f>Assumptions!$C$28</f>
        <v/>
      </c>
      <c r="N108" s="66">
        <f t="shared" si="84"/>
        <v>0</v>
      </c>
      <c r="O108" s="67">
        <f t="shared" si="85"/>
        <v>0</v>
      </c>
      <c r="P108" s="68" t="str">
        <f>Assumptions!$D$28</f>
        <v/>
      </c>
      <c r="Q108" s="68">
        <f t="shared" si="86"/>
        <v>0</v>
      </c>
      <c r="R108" s="68">
        <f t="shared" si="87"/>
        <v>0</v>
      </c>
      <c r="S108" s="69">
        <f>Assumptions!$E$28</f>
        <v>0.8</v>
      </c>
      <c r="T108" s="70">
        <f t="shared" si="88"/>
        <v>1760</v>
      </c>
      <c r="U108" s="70">
        <f t="shared" si="89"/>
        <v>34</v>
      </c>
      <c r="V108" s="71">
        <f>Assumptions!$F$28</f>
        <v>0.1</v>
      </c>
      <c r="W108" s="71">
        <f t="shared" si="90"/>
        <v>142</v>
      </c>
      <c r="X108" s="71">
        <f t="shared" si="91"/>
        <v>3</v>
      </c>
      <c r="Y108" s="72" t="str">
        <f>Assumptions!$G$28</f>
        <v/>
      </c>
      <c r="Z108" s="73">
        <f t="shared" si="92"/>
        <v>0</v>
      </c>
      <c r="AA108" s="73">
        <f t="shared" si="93"/>
        <v>0</v>
      </c>
      <c r="AB108" s="74">
        <f t="shared" si="95"/>
        <v>78</v>
      </c>
    </row>
    <row r="109">
      <c r="M109" s="8"/>
      <c r="N109" s="8"/>
      <c r="S109" s="8"/>
    </row>
    <row r="110">
      <c r="K110" s="76">
        <f t="shared" ref="K110:L110" si="96">SUM(K101:K108)</f>
        <v>8196.3</v>
      </c>
      <c r="L110" s="76">
        <f t="shared" si="96"/>
        <v>157</v>
      </c>
      <c r="M110" s="8"/>
      <c r="N110" s="8">
        <f t="shared" ref="N110:O110" si="97">SUM(N101:N108)</f>
        <v>2490</v>
      </c>
      <c r="O110" s="76">
        <f t="shared" si="97"/>
        <v>48</v>
      </c>
      <c r="Q110" s="76">
        <f t="shared" ref="Q110:R110" si="98">SUM(Q101:Q108)</f>
        <v>1511.35</v>
      </c>
      <c r="R110" s="76">
        <f t="shared" si="98"/>
        <v>29</v>
      </c>
      <c r="S110" s="8"/>
      <c r="T110" s="76">
        <f t="shared" ref="T110:U110" si="99">SUM(T101:T108)</f>
        <v>2196.9</v>
      </c>
      <c r="U110" s="76">
        <f t="shared" si="99"/>
        <v>43</v>
      </c>
      <c r="W110" s="76">
        <f t="shared" ref="W110:X110" si="100">SUM(W101:W108)</f>
        <v>2068.75</v>
      </c>
      <c r="X110" s="76">
        <f t="shared" si="100"/>
        <v>41</v>
      </c>
      <c r="Z110" s="76">
        <f t="shared" ref="Z110:AA110" si="101">SUM(Z101:Z108)</f>
        <v>2274.7</v>
      </c>
      <c r="AA110" s="76">
        <f t="shared" si="101"/>
        <v>44</v>
      </c>
    </row>
    <row r="111">
      <c r="M111" s="8"/>
      <c r="N111" s="8"/>
      <c r="S111" s="8"/>
    </row>
    <row r="112">
      <c r="M112" s="8"/>
      <c r="N112" s="8"/>
      <c r="S112" s="8"/>
    </row>
    <row r="113">
      <c r="M113" s="8"/>
      <c r="N113" s="8"/>
      <c r="S113" s="8"/>
    </row>
    <row r="114">
      <c r="M114" s="8"/>
      <c r="N114" s="8"/>
      <c r="S114" s="8"/>
    </row>
    <row r="115">
      <c r="M115" s="8"/>
      <c r="N115" s="8"/>
      <c r="S115" s="8"/>
    </row>
    <row r="116">
      <c r="M116" s="8"/>
      <c r="N116" s="8"/>
      <c r="S116" s="8"/>
    </row>
    <row r="117">
      <c r="M117" s="8"/>
      <c r="N117" s="8"/>
      <c r="S117" s="8"/>
    </row>
    <row r="118">
      <c r="M118" s="8"/>
      <c r="N118" s="8"/>
      <c r="S118" s="8"/>
    </row>
    <row r="119">
      <c r="M119" s="8"/>
      <c r="N119" s="8"/>
      <c r="S119" s="8"/>
    </row>
    <row r="120">
      <c r="M120" s="8"/>
      <c r="N120" s="8"/>
      <c r="S120" s="8"/>
    </row>
    <row r="121">
      <c r="M121" s="8"/>
      <c r="N121" s="8"/>
      <c r="S121" s="8"/>
    </row>
    <row r="122">
      <c r="M122" s="8"/>
      <c r="N122" s="8"/>
      <c r="S122" s="8"/>
    </row>
    <row r="123">
      <c r="M123" s="8"/>
      <c r="N123" s="8"/>
      <c r="S123" s="8"/>
    </row>
    <row r="124">
      <c r="M124" s="8"/>
      <c r="N124" s="8"/>
      <c r="S124" s="8"/>
    </row>
    <row r="125">
      <c r="M125" s="8"/>
      <c r="N125" s="8"/>
      <c r="S125" s="8"/>
    </row>
    <row r="126">
      <c r="M126" s="8"/>
      <c r="N126" s="8"/>
      <c r="S126" s="8"/>
    </row>
    <row r="127">
      <c r="M127" s="8"/>
      <c r="N127" s="8"/>
      <c r="S127" s="8"/>
    </row>
    <row r="128">
      <c r="M128" s="8"/>
      <c r="N128" s="8"/>
      <c r="S128" s="8"/>
    </row>
    <row r="129">
      <c r="M129" s="8"/>
      <c r="N129" s="8"/>
      <c r="S129" s="8"/>
    </row>
    <row r="130">
      <c r="M130" s="8"/>
      <c r="N130" s="8"/>
      <c r="S130" s="8"/>
    </row>
    <row r="131">
      <c r="M131" s="8"/>
      <c r="N131" s="8"/>
      <c r="S131" s="8"/>
    </row>
    <row r="132">
      <c r="M132" s="8"/>
      <c r="N132" s="8"/>
      <c r="S132" s="8"/>
    </row>
    <row r="133">
      <c r="M133" s="8"/>
      <c r="N133" s="8"/>
      <c r="S133" s="8"/>
    </row>
    <row r="134">
      <c r="M134" s="8"/>
      <c r="N134" s="8"/>
      <c r="S134" s="8"/>
    </row>
    <row r="135">
      <c r="M135" s="8"/>
      <c r="N135" s="8"/>
      <c r="S135" s="8"/>
    </row>
    <row r="136">
      <c r="M136" s="8"/>
      <c r="N136" s="8"/>
      <c r="S136" s="8"/>
    </row>
    <row r="137">
      <c r="M137" s="8"/>
      <c r="N137" s="8"/>
      <c r="S137" s="8"/>
    </row>
    <row r="138">
      <c r="M138" s="8"/>
      <c r="N138" s="8"/>
      <c r="S138" s="8"/>
    </row>
    <row r="139">
      <c r="M139" s="8"/>
      <c r="N139" s="8"/>
      <c r="S139" s="8"/>
    </row>
    <row r="140">
      <c r="M140" s="8"/>
      <c r="N140" s="8"/>
      <c r="S140" s="8"/>
    </row>
    <row r="141">
      <c r="M141" s="8"/>
      <c r="N141" s="8"/>
      <c r="S141" s="8"/>
    </row>
    <row r="142">
      <c r="M142" s="8"/>
      <c r="N142" s="8"/>
      <c r="S142" s="8"/>
    </row>
    <row r="143">
      <c r="M143" s="8"/>
      <c r="N143" s="8"/>
      <c r="S143" s="8"/>
    </row>
    <row r="144">
      <c r="M144" s="8"/>
      <c r="N144" s="8"/>
      <c r="S144" s="8"/>
    </row>
    <row r="145">
      <c r="M145" s="8"/>
      <c r="N145" s="8"/>
      <c r="S145" s="8"/>
    </row>
    <row r="146">
      <c r="M146" s="8"/>
      <c r="N146" s="8"/>
      <c r="S146" s="8"/>
    </row>
    <row r="147">
      <c r="M147" s="8"/>
      <c r="N147" s="8"/>
      <c r="S147" s="8"/>
    </row>
    <row r="148">
      <c r="M148" s="8"/>
      <c r="N148" s="8"/>
      <c r="S148" s="8"/>
    </row>
    <row r="149">
      <c r="M149" s="8"/>
      <c r="N149" s="8"/>
      <c r="S149" s="8"/>
    </row>
    <row r="150">
      <c r="M150" s="8"/>
      <c r="N150" s="8"/>
      <c r="S150" s="8"/>
    </row>
    <row r="151">
      <c r="M151" s="8"/>
      <c r="N151" s="8"/>
      <c r="S151" s="8"/>
    </row>
    <row r="152">
      <c r="M152" s="8"/>
      <c r="N152" s="8"/>
      <c r="S152" s="8"/>
    </row>
    <row r="153">
      <c r="M153" s="8"/>
      <c r="N153" s="8"/>
      <c r="S153" s="8"/>
    </row>
    <row r="154">
      <c r="M154" s="8"/>
      <c r="N154" s="8"/>
      <c r="S154" s="8"/>
    </row>
    <row r="155">
      <c r="M155" s="8"/>
      <c r="N155" s="8"/>
      <c r="S155" s="8"/>
    </row>
    <row r="156">
      <c r="M156" s="8"/>
      <c r="N156" s="8"/>
      <c r="S156" s="8"/>
    </row>
    <row r="157">
      <c r="M157" s="8"/>
      <c r="N157" s="8"/>
      <c r="S157" s="8"/>
    </row>
    <row r="158">
      <c r="M158" s="8"/>
      <c r="N158" s="8"/>
      <c r="S158" s="8"/>
    </row>
    <row r="159">
      <c r="M159" s="8"/>
      <c r="N159" s="8"/>
      <c r="S159" s="8"/>
    </row>
    <row r="160">
      <c r="M160" s="8"/>
      <c r="N160" s="8"/>
      <c r="S160" s="8"/>
    </row>
    <row r="161">
      <c r="M161" s="8"/>
      <c r="N161" s="8"/>
      <c r="S161" s="8"/>
    </row>
    <row r="162">
      <c r="M162" s="8"/>
      <c r="N162" s="8"/>
      <c r="S162" s="8"/>
    </row>
    <row r="163">
      <c r="M163" s="8"/>
      <c r="N163" s="8"/>
      <c r="S163" s="8"/>
    </row>
    <row r="164">
      <c r="M164" s="8"/>
      <c r="N164" s="8"/>
      <c r="S164" s="8"/>
    </row>
    <row r="165">
      <c r="M165" s="8"/>
      <c r="N165" s="8"/>
      <c r="S165" s="8"/>
    </row>
    <row r="166">
      <c r="M166" s="8"/>
      <c r="N166" s="8"/>
      <c r="S166" s="8"/>
    </row>
    <row r="167">
      <c r="M167" s="8"/>
      <c r="N167" s="8"/>
      <c r="S167" s="8"/>
    </row>
    <row r="168">
      <c r="M168" s="8"/>
      <c r="N168" s="8"/>
      <c r="S168" s="8"/>
    </row>
    <row r="169">
      <c r="M169" s="8"/>
      <c r="N169" s="8"/>
      <c r="S169" s="8"/>
    </row>
    <row r="170">
      <c r="M170" s="8"/>
      <c r="N170" s="8"/>
      <c r="S170" s="8"/>
    </row>
    <row r="171">
      <c r="M171" s="8"/>
      <c r="N171" s="8"/>
      <c r="S171" s="8"/>
    </row>
    <row r="172">
      <c r="M172" s="8"/>
      <c r="N172" s="8"/>
      <c r="S172" s="8"/>
    </row>
    <row r="173">
      <c r="M173" s="8"/>
      <c r="N173" s="8"/>
      <c r="S173" s="8"/>
    </row>
    <row r="174">
      <c r="M174" s="8"/>
      <c r="N174" s="8"/>
      <c r="S174" s="8"/>
    </row>
    <row r="175">
      <c r="M175" s="8"/>
      <c r="N175" s="8"/>
      <c r="S175" s="8"/>
    </row>
    <row r="176">
      <c r="M176" s="8"/>
      <c r="N176" s="8"/>
      <c r="S176" s="8"/>
    </row>
    <row r="177">
      <c r="M177" s="8"/>
      <c r="N177" s="8"/>
      <c r="S177" s="8"/>
    </row>
    <row r="178">
      <c r="M178" s="8"/>
      <c r="N178" s="8"/>
      <c r="S178" s="8"/>
    </row>
    <row r="179">
      <c r="M179" s="8"/>
      <c r="N179" s="8"/>
      <c r="S179" s="8"/>
    </row>
    <row r="180">
      <c r="M180" s="8"/>
      <c r="N180" s="8"/>
      <c r="S180" s="8"/>
    </row>
    <row r="181">
      <c r="M181" s="8"/>
      <c r="N181" s="8"/>
      <c r="S181" s="8"/>
    </row>
    <row r="182">
      <c r="M182" s="8"/>
      <c r="N182" s="8"/>
      <c r="S182" s="8"/>
    </row>
    <row r="183">
      <c r="M183" s="8"/>
      <c r="N183" s="8"/>
      <c r="S183" s="8"/>
    </row>
    <row r="184">
      <c r="M184" s="8"/>
      <c r="N184" s="8"/>
      <c r="S184" s="8"/>
    </row>
    <row r="185">
      <c r="M185" s="8"/>
      <c r="N185" s="8"/>
      <c r="S185" s="8"/>
    </row>
    <row r="186">
      <c r="M186" s="8"/>
      <c r="N186" s="8"/>
      <c r="S186" s="8"/>
    </row>
    <row r="187">
      <c r="M187" s="8"/>
      <c r="N187" s="8"/>
      <c r="S187" s="8"/>
    </row>
    <row r="188">
      <c r="M188" s="8"/>
      <c r="N188" s="8"/>
      <c r="S188" s="8"/>
    </row>
    <row r="189">
      <c r="M189" s="8"/>
      <c r="N189" s="8"/>
      <c r="S189" s="8"/>
    </row>
    <row r="190">
      <c r="M190" s="8"/>
      <c r="N190" s="8"/>
      <c r="S190" s="8"/>
    </row>
    <row r="191">
      <c r="M191" s="8"/>
      <c r="N191" s="8"/>
      <c r="S191" s="8"/>
    </row>
    <row r="192">
      <c r="M192" s="8"/>
      <c r="N192" s="8"/>
      <c r="S192" s="8"/>
    </row>
    <row r="193">
      <c r="M193" s="8"/>
      <c r="N193" s="8"/>
      <c r="S193" s="8"/>
    </row>
    <row r="194">
      <c r="M194" s="8"/>
      <c r="N194" s="8"/>
      <c r="S194" s="8"/>
    </row>
    <row r="195">
      <c r="M195" s="8"/>
      <c r="N195" s="8"/>
      <c r="S195" s="8"/>
    </row>
    <row r="196">
      <c r="M196" s="8"/>
      <c r="N196" s="8"/>
      <c r="S196" s="8"/>
    </row>
    <row r="197">
      <c r="M197" s="8"/>
      <c r="N197" s="8"/>
      <c r="S197" s="8"/>
    </row>
    <row r="198">
      <c r="M198" s="8"/>
      <c r="N198" s="8"/>
      <c r="S198" s="8"/>
    </row>
    <row r="199">
      <c r="M199" s="8"/>
      <c r="N199" s="8"/>
      <c r="S199" s="8"/>
    </row>
    <row r="200">
      <c r="M200" s="8"/>
      <c r="N200" s="8"/>
      <c r="S200" s="8"/>
    </row>
    <row r="201">
      <c r="M201" s="8"/>
      <c r="N201" s="8"/>
      <c r="S201" s="8"/>
    </row>
    <row r="202">
      <c r="M202" s="8"/>
      <c r="N202" s="8"/>
      <c r="S202" s="8"/>
    </row>
    <row r="203">
      <c r="M203" s="8"/>
      <c r="N203" s="8"/>
      <c r="S203" s="8"/>
    </row>
    <row r="204">
      <c r="M204" s="8"/>
      <c r="N204" s="8"/>
      <c r="S204" s="8"/>
    </row>
    <row r="205">
      <c r="M205" s="8"/>
      <c r="N205" s="8"/>
      <c r="S205" s="8"/>
    </row>
    <row r="206">
      <c r="M206" s="8"/>
      <c r="N206" s="8"/>
      <c r="S206" s="8"/>
    </row>
    <row r="207">
      <c r="M207" s="8"/>
      <c r="N207" s="8"/>
      <c r="S207" s="8"/>
    </row>
    <row r="208">
      <c r="M208" s="8"/>
      <c r="N208" s="8"/>
      <c r="S208" s="8"/>
    </row>
    <row r="209">
      <c r="M209" s="8"/>
      <c r="N209" s="8"/>
      <c r="S209" s="8"/>
    </row>
    <row r="210">
      <c r="M210" s="8"/>
      <c r="N210" s="8"/>
      <c r="S210" s="8"/>
    </row>
    <row r="211">
      <c r="M211" s="8"/>
      <c r="N211" s="8"/>
      <c r="S211" s="8"/>
    </row>
    <row r="212">
      <c r="M212" s="8"/>
      <c r="N212" s="8"/>
      <c r="S212" s="8"/>
    </row>
    <row r="213">
      <c r="M213" s="8"/>
      <c r="N213" s="8"/>
      <c r="S213" s="8"/>
    </row>
    <row r="214">
      <c r="M214" s="8"/>
      <c r="N214" s="8"/>
      <c r="S214" s="8"/>
    </row>
    <row r="215">
      <c r="M215" s="8"/>
      <c r="N215" s="8"/>
      <c r="S215" s="8"/>
    </row>
    <row r="216">
      <c r="M216" s="8"/>
      <c r="N216" s="8"/>
      <c r="S216" s="8"/>
    </row>
    <row r="217">
      <c r="M217" s="8"/>
      <c r="N217" s="8"/>
      <c r="S217" s="8"/>
    </row>
    <row r="218">
      <c r="M218" s="8"/>
      <c r="N218" s="8"/>
      <c r="S218" s="8"/>
    </row>
    <row r="219">
      <c r="M219" s="8"/>
      <c r="N219" s="8"/>
      <c r="S219" s="8"/>
    </row>
    <row r="220">
      <c r="M220" s="8"/>
      <c r="N220" s="8"/>
      <c r="S220" s="8"/>
    </row>
    <row r="221">
      <c r="M221" s="8"/>
      <c r="N221" s="8"/>
      <c r="S221" s="8"/>
    </row>
    <row r="222">
      <c r="M222" s="8"/>
      <c r="N222" s="8"/>
      <c r="S222" s="8"/>
    </row>
    <row r="223">
      <c r="M223" s="8"/>
      <c r="N223" s="8"/>
      <c r="S223" s="8"/>
    </row>
    <row r="224">
      <c r="M224" s="8"/>
      <c r="N224" s="8"/>
      <c r="S224" s="8"/>
    </row>
    <row r="225">
      <c r="M225" s="8"/>
      <c r="N225" s="8"/>
      <c r="S225" s="8"/>
    </row>
    <row r="226">
      <c r="M226" s="8"/>
      <c r="N226" s="8"/>
      <c r="S226" s="8"/>
    </row>
    <row r="227">
      <c r="M227" s="8"/>
      <c r="N227" s="8"/>
      <c r="S227" s="8"/>
    </row>
    <row r="228">
      <c r="M228" s="8"/>
      <c r="N228" s="8"/>
      <c r="S228" s="8"/>
    </row>
    <row r="229">
      <c r="M229" s="8"/>
      <c r="N229" s="8"/>
      <c r="S229" s="8"/>
    </row>
    <row r="230">
      <c r="M230" s="8"/>
      <c r="N230" s="8"/>
      <c r="S230" s="8"/>
    </row>
    <row r="231">
      <c r="M231" s="8"/>
      <c r="N231" s="8"/>
      <c r="S231" s="8"/>
    </row>
    <row r="232">
      <c r="M232" s="8"/>
      <c r="N232" s="8"/>
      <c r="S232" s="8"/>
    </row>
    <row r="233">
      <c r="M233" s="8"/>
      <c r="N233" s="8"/>
      <c r="S233" s="8"/>
    </row>
    <row r="234">
      <c r="M234" s="8"/>
      <c r="N234" s="8"/>
      <c r="S234" s="8"/>
    </row>
    <row r="235">
      <c r="M235" s="8"/>
      <c r="N235" s="8"/>
      <c r="S235" s="8"/>
    </row>
    <row r="236">
      <c r="M236" s="8"/>
      <c r="N236" s="8"/>
      <c r="S236" s="8"/>
    </row>
    <row r="237">
      <c r="M237" s="8"/>
      <c r="N237" s="8"/>
      <c r="S237" s="8"/>
    </row>
    <row r="238">
      <c r="M238" s="8"/>
      <c r="N238" s="8"/>
      <c r="S238" s="8"/>
    </row>
    <row r="239">
      <c r="M239" s="8"/>
      <c r="N239" s="8"/>
      <c r="S239" s="8"/>
    </row>
    <row r="240">
      <c r="M240" s="8"/>
      <c r="N240" s="8"/>
      <c r="S240" s="8"/>
    </row>
    <row r="241">
      <c r="M241" s="8"/>
      <c r="N241" s="8"/>
      <c r="S241" s="8"/>
    </row>
    <row r="242">
      <c r="M242" s="8"/>
      <c r="N242" s="8"/>
      <c r="S242" s="8"/>
    </row>
    <row r="243">
      <c r="M243" s="8"/>
      <c r="N243" s="8"/>
      <c r="S243" s="8"/>
    </row>
    <row r="244">
      <c r="M244" s="8"/>
      <c r="N244" s="8"/>
      <c r="S244" s="8"/>
    </row>
    <row r="245">
      <c r="M245" s="8"/>
      <c r="N245" s="8"/>
      <c r="S245" s="8"/>
    </row>
    <row r="246">
      <c r="M246" s="8"/>
      <c r="N246" s="8"/>
      <c r="S246" s="8"/>
    </row>
    <row r="247">
      <c r="M247" s="8"/>
      <c r="N247" s="8"/>
      <c r="S247" s="8"/>
    </row>
    <row r="248">
      <c r="M248" s="8"/>
      <c r="N248" s="8"/>
      <c r="S248" s="8"/>
    </row>
    <row r="249">
      <c r="M249" s="8"/>
      <c r="N249" s="8"/>
      <c r="S249" s="8"/>
    </row>
    <row r="250">
      <c r="M250" s="8"/>
      <c r="N250" s="8"/>
      <c r="S250" s="8"/>
    </row>
    <row r="251">
      <c r="M251" s="8"/>
      <c r="N251" s="8"/>
      <c r="S251" s="8"/>
    </row>
    <row r="252">
      <c r="M252" s="8"/>
      <c r="N252" s="8"/>
      <c r="S252" s="8"/>
    </row>
    <row r="253">
      <c r="M253" s="8"/>
      <c r="N253" s="8"/>
      <c r="S253" s="8"/>
    </row>
    <row r="254">
      <c r="M254" s="8"/>
      <c r="N254" s="8"/>
      <c r="S254" s="8"/>
    </row>
    <row r="255">
      <c r="M255" s="8"/>
      <c r="N255" s="8"/>
      <c r="S255" s="8"/>
    </row>
    <row r="256">
      <c r="M256" s="8"/>
      <c r="N256" s="8"/>
      <c r="S256" s="8"/>
    </row>
    <row r="257">
      <c r="M257" s="8"/>
      <c r="N257" s="8"/>
      <c r="S257" s="8"/>
    </row>
    <row r="258">
      <c r="M258" s="8"/>
      <c r="N258" s="8"/>
      <c r="S258" s="8"/>
    </row>
    <row r="259">
      <c r="M259" s="8"/>
      <c r="N259" s="8"/>
      <c r="S259" s="8"/>
    </row>
    <row r="260">
      <c r="M260" s="8"/>
      <c r="N260" s="8"/>
      <c r="S260" s="8"/>
    </row>
    <row r="261">
      <c r="M261" s="8"/>
      <c r="N261" s="8"/>
      <c r="S261" s="8"/>
    </row>
    <row r="262">
      <c r="M262" s="8"/>
      <c r="N262" s="8"/>
      <c r="S262" s="8"/>
    </row>
    <row r="263">
      <c r="M263" s="8"/>
      <c r="N263" s="8"/>
      <c r="S263" s="8"/>
    </row>
    <row r="264">
      <c r="M264" s="8"/>
      <c r="N264" s="8"/>
      <c r="S264" s="8"/>
    </row>
    <row r="265">
      <c r="M265" s="8"/>
      <c r="N265" s="8"/>
      <c r="S265" s="8"/>
    </row>
    <row r="266">
      <c r="M266" s="8"/>
      <c r="N266" s="8"/>
      <c r="S266" s="8"/>
    </row>
    <row r="267">
      <c r="M267" s="8"/>
      <c r="N267" s="8"/>
      <c r="S267" s="8"/>
    </row>
    <row r="268">
      <c r="M268" s="8"/>
      <c r="N268" s="8"/>
      <c r="S268" s="8"/>
    </row>
    <row r="269">
      <c r="M269" s="8"/>
      <c r="N269" s="8"/>
      <c r="S269" s="8"/>
    </row>
    <row r="270">
      <c r="M270" s="8"/>
      <c r="N270" s="8"/>
      <c r="S270" s="8"/>
    </row>
    <row r="271">
      <c r="M271" s="8"/>
      <c r="N271" s="8"/>
      <c r="S271" s="8"/>
    </row>
    <row r="272">
      <c r="M272" s="8"/>
      <c r="N272" s="8"/>
      <c r="S272" s="8"/>
    </row>
    <row r="273">
      <c r="M273" s="8"/>
      <c r="N273" s="8"/>
      <c r="S273" s="8"/>
    </row>
    <row r="274">
      <c r="M274" s="8"/>
      <c r="N274" s="8"/>
      <c r="S274" s="8"/>
    </row>
    <row r="275">
      <c r="M275" s="8"/>
      <c r="N275" s="8"/>
      <c r="S275" s="8"/>
    </row>
    <row r="276">
      <c r="M276" s="8"/>
      <c r="N276" s="8"/>
      <c r="S276" s="8"/>
    </row>
    <row r="277">
      <c r="M277" s="8"/>
      <c r="N277" s="8"/>
      <c r="S277" s="8"/>
    </row>
    <row r="278">
      <c r="M278" s="8"/>
      <c r="N278" s="8"/>
      <c r="S278" s="8"/>
    </row>
    <row r="279">
      <c r="M279" s="8"/>
      <c r="N279" s="8"/>
      <c r="S279" s="8"/>
    </row>
    <row r="280">
      <c r="M280" s="8"/>
      <c r="N280" s="8"/>
      <c r="S280" s="8"/>
    </row>
    <row r="281">
      <c r="M281" s="8"/>
      <c r="N281" s="8"/>
      <c r="S281" s="8"/>
    </row>
    <row r="282">
      <c r="M282" s="8"/>
      <c r="N282" s="8"/>
      <c r="S282" s="8"/>
    </row>
    <row r="283">
      <c r="M283" s="8"/>
      <c r="N283" s="8"/>
      <c r="S283" s="8"/>
    </row>
    <row r="284">
      <c r="M284" s="8"/>
      <c r="N284" s="8"/>
      <c r="S284" s="8"/>
    </row>
    <row r="285">
      <c r="M285" s="8"/>
      <c r="N285" s="8"/>
      <c r="S285" s="8"/>
    </row>
    <row r="286">
      <c r="M286" s="8"/>
      <c r="N286" s="8"/>
      <c r="S286" s="8"/>
    </row>
    <row r="287">
      <c r="M287" s="8"/>
      <c r="N287" s="8"/>
      <c r="S287" s="8"/>
    </row>
    <row r="288">
      <c r="M288" s="8"/>
      <c r="N288" s="8"/>
      <c r="S288" s="8"/>
    </row>
    <row r="289">
      <c r="M289" s="8"/>
      <c r="N289" s="8"/>
      <c r="S289" s="8"/>
    </row>
    <row r="290">
      <c r="M290" s="8"/>
      <c r="N290" s="8"/>
      <c r="S290" s="8"/>
    </row>
    <row r="291">
      <c r="M291" s="8"/>
      <c r="N291" s="8"/>
      <c r="S291" s="8"/>
    </row>
    <row r="292">
      <c r="M292" s="8"/>
      <c r="N292" s="8"/>
      <c r="S292" s="8"/>
    </row>
    <row r="293">
      <c r="M293" s="8"/>
      <c r="N293" s="8"/>
      <c r="S293" s="8"/>
    </row>
    <row r="294">
      <c r="M294" s="8"/>
      <c r="N294" s="8"/>
      <c r="S294" s="8"/>
    </row>
    <row r="295">
      <c r="M295" s="8"/>
      <c r="N295" s="8"/>
      <c r="S295" s="8"/>
    </row>
    <row r="296">
      <c r="M296" s="8"/>
      <c r="N296" s="8"/>
      <c r="S296" s="8"/>
    </row>
    <row r="297">
      <c r="M297" s="8"/>
      <c r="N297" s="8"/>
      <c r="S297" s="8"/>
    </row>
    <row r="298">
      <c r="M298" s="8"/>
      <c r="N298" s="8"/>
      <c r="S298" s="8"/>
    </row>
    <row r="299">
      <c r="M299" s="8"/>
      <c r="N299" s="8"/>
      <c r="S299" s="8"/>
    </row>
    <row r="300">
      <c r="M300" s="8"/>
      <c r="N300" s="8"/>
      <c r="S300" s="8"/>
    </row>
    <row r="301">
      <c r="M301" s="8"/>
      <c r="N301" s="8"/>
      <c r="S301" s="8"/>
    </row>
    <row r="302">
      <c r="M302" s="8"/>
      <c r="N302" s="8"/>
      <c r="S302" s="8"/>
    </row>
    <row r="303">
      <c r="M303" s="8"/>
      <c r="N303" s="8"/>
      <c r="S303" s="8"/>
    </row>
    <row r="304">
      <c r="M304" s="8"/>
      <c r="N304" s="8"/>
      <c r="S304" s="8"/>
    </row>
    <row r="305">
      <c r="M305" s="8"/>
      <c r="N305" s="8"/>
      <c r="S305" s="8"/>
    </row>
    <row r="306">
      <c r="M306" s="8"/>
      <c r="N306" s="8"/>
      <c r="S306" s="8"/>
    </row>
    <row r="307">
      <c r="M307" s="8"/>
      <c r="N307" s="8"/>
      <c r="S307" s="8"/>
    </row>
    <row r="308">
      <c r="M308" s="8"/>
      <c r="N308" s="8"/>
      <c r="S308" s="8"/>
    </row>
    <row r="309">
      <c r="M309" s="8"/>
      <c r="N309" s="8"/>
      <c r="S309" s="8"/>
    </row>
    <row r="310">
      <c r="M310" s="8"/>
      <c r="N310" s="8"/>
      <c r="S310" s="8"/>
    </row>
    <row r="311">
      <c r="M311" s="8"/>
      <c r="N311" s="8"/>
      <c r="S311" s="8"/>
    </row>
    <row r="312">
      <c r="M312" s="8"/>
      <c r="N312" s="8"/>
      <c r="S312" s="8"/>
    </row>
    <row r="313">
      <c r="M313" s="8"/>
      <c r="N313" s="8"/>
      <c r="S313" s="8"/>
    </row>
    <row r="314">
      <c r="M314" s="8"/>
      <c r="N314" s="8"/>
      <c r="S314" s="8"/>
    </row>
    <row r="315">
      <c r="M315" s="8"/>
      <c r="N315" s="8"/>
      <c r="S315" s="8"/>
    </row>
    <row r="316">
      <c r="M316" s="8"/>
      <c r="N316" s="8"/>
      <c r="S316" s="8"/>
    </row>
    <row r="317">
      <c r="M317" s="8"/>
      <c r="N317" s="8"/>
      <c r="S317" s="8"/>
    </row>
    <row r="318">
      <c r="M318" s="8"/>
      <c r="N318" s="8"/>
      <c r="S318" s="8"/>
    </row>
    <row r="319">
      <c r="M319" s="8"/>
      <c r="N319" s="8"/>
      <c r="S319" s="8"/>
    </row>
    <row r="320">
      <c r="M320" s="8"/>
      <c r="N320" s="8"/>
      <c r="S320" s="8"/>
    </row>
    <row r="321">
      <c r="M321" s="8"/>
      <c r="N321" s="8"/>
      <c r="S321" s="8"/>
    </row>
    <row r="322">
      <c r="M322" s="8"/>
      <c r="N322" s="8"/>
      <c r="S322" s="8"/>
    </row>
    <row r="323">
      <c r="M323" s="8"/>
      <c r="N323" s="8"/>
      <c r="S323" s="8"/>
    </row>
    <row r="324">
      <c r="M324" s="8"/>
      <c r="N324" s="8"/>
      <c r="S324" s="8"/>
    </row>
    <row r="325">
      <c r="M325" s="8"/>
      <c r="N325" s="8"/>
      <c r="S325" s="8"/>
    </row>
    <row r="326">
      <c r="M326" s="8"/>
      <c r="N326" s="8"/>
      <c r="S326" s="8"/>
    </row>
    <row r="327">
      <c r="M327" s="8"/>
      <c r="N327" s="8"/>
      <c r="S327" s="8"/>
    </row>
    <row r="328">
      <c r="M328" s="8"/>
      <c r="N328" s="8"/>
      <c r="S328" s="8"/>
    </row>
    <row r="329">
      <c r="M329" s="8"/>
      <c r="N329" s="8"/>
      <c r="S329" s="8"/>
    </row>
    <row r="330">
      <c r="M330" s="8"/>
      <c r="N330" s="8"/>
      <c r="S330" s="8"/>
    </row>
    <row r="331">
      <c r="M331" s="8"/>
      <c r="N331" s="8"/>
      <c r="S331" s="8"/>
    </row>
    <row r="332">
      <c r="M332" s="8"/>
      <c r="N332" s="8"/>
      <c r="S332" s="8"/>
    </row>
    <row r="333">
      <c r="M333" s="8"/>
      <c r="N333" s="8"/>
      <c r="S333" s="8"/>
    </row>
    <row r="334">
      <c r="M334" s="8"/>
      <c r="N334" s="8"/>
      <c r="S334" s="8"/>
    </row>
    <row r="335">
      <c r="M335" s="8"/>
      <c r="N335" s="8"/>
      <c r="S335" s="8"/>
    </row>
    <row r="336">
      <c r="M336" s="8"/>
      <c r="N336" s="8"/>
      <c r="S336" s="8"/>
    </row>
    <row r="337">
      <c r="M337" s="8"/>
      <c r="N337" s="8"/>
      <c r="S337" s="8"/>
    </row>
    <row r="338">
      <c r="M338" s="8"/>
      <c r="N338" s="8"/>
      <c r="S338" s="8"/>
    </row>
    <row r="339">
      <c r="M339" s="8"/>
      <c r="N339" s="8"/>
      <c r="S339" s="8"/>
    </row>
    <row r="340">
      <c r="M340" s="8"/>
      <c r="N340" s="8"/>
      <c r="S340" s="8"/>
    </row>
    <row r="341">
      <c r="M341" s="8"/>
      <c r="N341" s="8"/>
      <c r="S341" s="8"/>
    </row>
    <row r="342">
      <c r="M342" s="8"/>
      <c r="N342" s="8"/>
      <c r="S342" s="8"/>
    </row>
    <row r="343">
      <c r="M343" s="8"/>
      <c r="N343" s="8"/>
      <c r="S343" s="8"/>
    </row>
    <row r="344">
      <c r="M344" s="8"/>
      <c r="N344" s="8"/>
      <c r="S344" s="8"/>
    </row>
    <row r="345">
      <c r="M345" s="8"/>
      <c r="N345" s="8"/>
      <c r="S345" s="8"/>
    </row>
    <row r="346">
      <c r="M346" s="8"/>
      <c r="N346" s="8"/>
      <c r="S346" s="8"/>
    </row>
    <row r="347">
      <c r="M347" s="8"/>
      <c r="N347" s="8"/>
      <c r="S347" s="8"/>
    </row>
    <row r="348">
      <c r="M348" s="8"/>
      <c r="N348" s="8"/>
      <c r="S348" s="8"/>
    </row>
    <row r="349">
      <c r="M349" s="8"/>
      <c r="N349" s="8"/>
      <c r="S349" s="8"/>
    </row>
    <row r="350">
      <c r="M350" s="8"/>
      <c r="N350" s="8"/>
      <c r="S350" s="8"/>
    </row>
    <row r="351">
      <c r="M351" s="8"/>
      <c r="N351" s="8"/>
      <c r="S351" s="8"/>
    </row>
    <row r="352">
      <c r="M352" s="8"/>
      <c r="N352" s="8"/>
      <c r="S352" s="8"/>
    </row>
    <row r="353">
      <c r="M353" s="8"/>
      <c r="N353" s="8"/>
      <c r="S353" s="8"/>
    </row>
    <row r="354">
      <c r="M354" s="8"/>
      <c r="N354" s="8"/>
      <c r="S354" s="8"/>
    </row>
    <row r="355">
      <c r="M355" s="8"/>
      <c r="N355" s="8"/>
      <c r="S355" s="8"/>
    </row>
    <row r="356">
      <c r="M356" s="8"/>
      <c r="N356" s="8"/>
      <c r="S356" s="8"/>
    </row>
    <row r="357">
      <c r="M357" s="8"/>
      <c r="N357" s="8"/>
      <c r="S357" s="8"/>
    </row>
    <row r="358">
      <c r="M358" s="8"/>
      <c r="N358" s="8"/>
      <c r="S358" s="8"/>
    </row>
    <row r="359">
      <c r="M359" s="8"/>
      <c r="N359" s="8"/>
      <c r="S359" s="8"/>
    </row>
    <row r="360">
      <c r="M360" s="8"/>
      <c r="N360" s="8"/>
      <c r="S360" s="8"/>
    </row>
    <row r="361">
      <c r="M361" s="8"/>
      <c r="N361" s="8"/>
      <c r="S361" s="8"/>
    </row>
    <row r="362">
      <c r="M362" s="8"/>
      <c r="N362" s="8"/>
      <c r="S362" s="8"/>
    </row>
    <row r="363">
      <c r="M363" s="8"/>
      <c r="N363" s="8"/>
      <c r="S363" s="8"/>
    </row>
    <row r="364">
      <c r="M364" s="8"/>
      <c r="N364" s="8"/>
      <c r="S364" s="8"/>
    </row>
    <row r="365">
      <c r="M365" s="8"/>
      <c r="N365" s="8"/>
      <c r="S365" s="8"/>
    </row>
    <row r="366">
      <c r="M366" s="8"/>
      <c r="N366" s="8"/>
      <c r="S366" s="8"/>
    </row>
    <row r="367">
      <c r="M367" s="8"/>
      <c r="N367" s="8"/>
      <c r="S367" s="8"/>
    </row>
    <row r="368">
      <c r="M368" s="8"/>
      <c r="N368" s="8"/>
      <c r="S368" s="8"/>
    </row>
    <row r="369">
      <c r="M369" s="8"/>
      <c r="N369" s="8"/>
      <c r="S369" s="8"/>
    </row>
    <row r="370">
      <c r="M370" s="8"/>
      <c r="N370" s="8"/>
      <c r="S370" s="8"/>
    </row>
    <row r="371">
      <c r="M371" s="8"/>
      <c r="N371" s="8"/>
      <c r="S371" s="8"/>
    </row>
    <row r="372">
      <c r="M372" s="8"/>
      <c r="N372" s="8"/>
      <c r="S372" s="8"/>
    </row>
    <row r="373">
      <c r="M373" s="8"/>
      <c r="N373" s="8"/>
      <c r="S373" s="8"/>
    </row>
    <row r="374">
      <c r="M374" s="8"/>
      <c r="N374" s="8"/>
      <c r="S374" s="8"/>
    </row>
    <row r="375">
      <c r="M375" s="8"/>
      <c r="N375" s="8"/>
      <c r="S375" s="8"/>
    </row>
    <row r="376">
      <c r="M376" s="8"/>
      <c r="N376" s="8"/>
      <c r="S376" s="8"/>
    </row>
    <row r="377">
      <c r="M377" s="8"/>
      <c r="N377" s="8"/>
      <c r="S377" s="8"/>
    </row>
    <row r="378">
      <c r="M378" s="8"/>
      <c r="N378" s="8"/>
      <c r="S378" s="8"/>
    </row>
    <row r="379">
      <c r="M379" s="8"/>
      <c r="N379" s="8"/>
      <c r="S379" s="8"/>
    </row>
    <row r="380">
      <c r="M380" s="8"/>
      <c r="N380" s="8"/>
      <c r="S380" s="8"/>
    </row>
    <row r="381">
      <c r="M381" s="8"/>
      <c r="N381" s="8"/>
      <c r="S381" s="8"/>
    </row>
    <row r="382">
      <c r="M382" s="8"/>
      <c r="N382" s="8"/>
      <c r="S382" s="8"/>
    </row>
    <row r="383">
      <c r="M383" s="8"/>
      <c r="N383" s="8"/>
      <c r="S383" s="8"/>
    </row>
    <row r="384">
      <c r="M384" s="8"/>
      <c r="N384" s="8"/>
      <c r="S384" s="8"/>
    </row>
    <row r="385">
      <c r="M385" s="8"/>
      <c r="N385" s="8"/>
      <c r="S385" s="8"/>
    </row>
    <row r="386">
      <c r="M386" s="8"/>
      <c r="N386" s="8"/>
      <c r="S386" s="8"/>
    </row>
    <row r="387">
      <c r="M387" s="8"/>
      <c r="N387" s="8"/>
      <c r="S387" s="8"/>
    </row>
    <row r="388">
      <c r="M388" s="8"/>
      <c r="N388" s="8"/>
      <c r="S388" s="8"/>
    </row>
    <row r="389">
      <c r="M389" s="8"/>
      <c r="N389" s="8"/>
      <c r="S389" s="8"/>
    </row>
    <row r="390">
      <c r="M390" s="8"/>
      <c r="N390" s="8"/>
      <c r="S390" s="8"/>
    </row>
    <row r="391">
      <c r="M391" s="8"/>
      <c r="N391" s="8"/>
      <c r="S391" s="8"/>
    </row>
    <row r="392">
      <c r="M392" s="8"/>
      <c r="N392" s="8"/>
      <c r="S392" s="8"/>
    </row>
    <row r="393">
      <c r="M393" s="8"/>
      <c r="N393" s="8"/>
      <c r="S393" s="8"/>
    </row>
    <row r="394">
      <c r="M394" s="8"/>
      <c r="N394" s="8"/>
      <c r="S394" s="8"/>
    </row>
    <row r="395">
      <c r="M395" s="8"/>
      <c r="N395" s="8"/>
      <c r="S395" s="8"/>
    </row>
    <row r="396">
      <c r="M396" s="8"/>
      <c r="N396" s="8"/>
      <c r="S396" s="8"/>
    </row>
    <row r="397">
      <c r="M397" s="8"/>
      <c r="N397" s="8"/>
      <c r="S397" s="8"/>
    </row>
    <row r="398">
      <c r="M398" s="8"/>
      <c r="N398" s="8"/>
      <c r="S398" s="8"/>
    </row>
    <row r="399">
      <c r="M399" s="8"/>
      <c r="N399" s="8"/>
      <c r="S399" s="8"/>
    </row>
    <row r="400">
      <c r="M400" s="8"/>
      <c r="N400" s="8"/>
      <c r="S400" s="8"/>
    </row>
    <row r="401">
      <c r="M401" s="8"/>
      <c r="N401" s="8"/>
      <c r="S401" s="8"/>
    </row>
    <row r="402">
      <c r="M402" s="8"/>
      <c r="N402" s="8"/>
      <c r="S402" s="8"/>
    </row>
    <row r="403">
      <c r="M403" s="8"/>
      <c r="N403" s="8"/>
      <c r="S403" s="8"/>
    </row>
    <row r="404">
      <c r="M404" s="8"/>
      <c r="N404" s="8"/>
      <c r="S404" s="8"/>
    </row>
    <row r="405">
      <c r="M405" s="8"/>
      <c r="N405" s="8"/>
      <c r="S405" s="8"/>
    </row>
    <row r="406">
      <c r="M406" s="8"/>
      <c r="N406" s="8"/>
      <c r="S406" s="8"/>
    </row>
    <row r="407">
      <c r="M407" s="8"/>
      <c r="N407" s="8"/>
      <c r="S407" s="8"/>
    </row>
    <row r="408">
      <c r="M408" s="8"/>
      <c r="N408" s="8"/>
      <c r="S408" s="8"/>
    </row>
    <row r="409">
      <c r="M409" s="8"/>
      <c r="N409" s="8"/>
      <c r="S409" s="8"/>
    </row>
    <row r="410">
      <c r="M410" s="8"/>
      <c r="N410" s="8"/>
      <c r="S410" s="8"/>
    </row>
    <row r="411">
      <c r="M411" s="8"/>
      <c r="N411" s="8"/>
      <c r="S411" s="8"/>
    </row>
    <row r="412">
      <c r="M412" s="8"/>
      <c r="N412" s="8"/>
      <c r="S412" s="8"/>
    </row>
    <row r="413">
      <c r="M413" s="8"/>
      <c r="N413" s="8"/>
      <c r="S413" s="8"/>
    </row>
    <row r="414">
      <c r="M414" s="8"/>
      <c r="N414" s="8"/>
      <c r="S414" s="8"/>
    </row>
    <row r="415">
      <c r="M415" s="8"/>
      <c r="N415" s="8"/>
      <c r="S415" s="8"/>
    </row>
    <row r="416">
      <c r="M416" s="8"/>
      <c r="N416" s="8"/>
      <c r="S416" s="8"/>
    </row>
    <row r="417">
      <c r="M417" s="8"/>
      <c r="N417" s="8"/>
      <c r="S417" s="8"/>
    </row>
    <row r="418">
      <c r="M418" s="8"/>
      <c r="N418" s="8"/>
      <c r="S418" s="8"/>
    </row>
    <row r="419">
      <c r="M419" s="8"/>
      <c r="N419" s="8"/>
      <c r="S419" s="8"/>
    </row>
    <row r="420">
      <c r="M420" s="8"/>
      <c r="N420" s="8"/>
      <c r="S420" s="8"/>
    </row>
    <row r="421">
      <c r="M421" s="8"/>
      <c r="N421" s="8"/>
      <c r="S421" s="8"/>
    </row>
    <row r="422">
      <c r="M422" s="8"/>
      <c r="N422" s="8"/>
      <c r="S422" s="8"/>
    </row>
    <row r="423">
      <c r="M423" s="8"/>
      <c r="N423" s="8"/>
      <c r="S423" s="8"/>
    </row>
    <row r="424">
      <c r="M424" s="8"/>
      <c r="N424" s="8"/>
      <c r="S424" s="8"/>
    </row>
    <row r="425">
      <c r="M425" s="8"/>
      <c r="N425" s="8"/>
      <c r="S425" s="8"/>
    </row>
    <row r="426">
      <c r="M426" s="8"/>
      <c r="N426" s="8"/>
      <c r="S426" s="8"/>
    </row>
    <row r="427">
      <c r="M427" s="8"/>
      <c r="N427" s="8"/>
      <c r="S427" s="8"/>
    </row>
    <row r="428">
      <c r="M428" s="8"/>
      <c r="N428" s="8"/>
      <c r="S428" s="8"/>
    </row>
    <row r="429">
      <c r="M429" s="8"/>
      <c r="N429" s="8"/>
      <c r="S429" s="8"/>
    </row>
    <row r="430">
      <c r="M430" s="8"/>
      <c r="N430" s="8"/>
      <c r="S430" s="8"/>
    </row>
    <row r="431">
      <c r="M431" s="8"/>
      <c r="N431" s="8"/>
      <c r="S431" s="8"/>
    </row>
    <row r="432">
      <c r="M432" s="8"/>
      <c r="N432" s="8"/>
      <c r="S432" s="8"/>
    </row>
    <row r="433">
      <c r="M433" s="8"/>
      <c r="N433" s="8"/>
      <c r="S433" s="8"/>
    </row>
    <row r="434">
      <c r="M434" s="8"/>
      <c r="N434" s="8"/>
      <c r="S434" s="8"/>
    </row>
    <row r="435">
      <c r="M435" s="8"/>
      <c r="N435" s="8"/>
      <c r="S435" s="8"/>
    </row>
    <row r="436">
      <c r="M436" s="8"/>
      <c r="N436" s="8"/>
      <c r="S436" s="8"/>
    </row>
    <row r="437">
      <c r="M437" s="8"/>
      <c r="N437" s="8"/>
      <c r="S437" s="8"/>
    </row>
    <row r="438">
      <c r="M438" s="8"/>
      <c r="N438" s="8"/>
      <c r="S438" s="8"/>
    </row>
    <row r="439">
      <c r="M439" s="8"/>
      <c r="N439" s="8"/>
      <c r="S439" s="8"/>
    </row>
    <row r="440">
      <c r="M440" s="8"/>
      <c r="N440" s="8"/>
      <c r="S440" s="8"/>
    </row>
    <row r="441">
      <c r="M441" s="8"/>
      <c r="N441" s="8"/>
      <c r="S441" s="8"/>
    </row>
    <row r="442">
      <c r="M442" s="8"/>
      <c r="N442" s="8"/>
      <c r="S442" s="8"/>
    </row>
    <row r="443">
      <c r="M443" s="8"/>
      <c r="N443" s="8"/>
      <c r="S443" s="8"/>
    </row>
    <row r="444">
      <c r="M444" s="8"/>
      <c r="N444" s="8"/>
      <c r="S444" s="8"/>
    </row>
    <row r="445">
      <c r="M445" s="8"/>
      <c r="N445" s="8"/>
      <c r="S445" s="8"/>
    </row>
    <row r="446">
      <c r="M446" s="8"/>
      <c r="N446" s="8"/>
      <c r="S446" s="8"/>
    </row>
    <row r="447">
      <c r="M447" s="8"/>
      <c r="N447" s="8"/>
      <c r="S447" s="8"/>
    </row>
    <row r="448">
      <c r="M448" s="8"/>
      <c r="N448" s="8"/>
      <c r="S448" s="8"/>
    </row>
    <row r="449">
      <c r="M449" s="8"/>
      <c r="N449" s="8"/>
      <c r="S449" s="8"/>
    </row>
    <row r="450">
      <c r="M450" s="8"/>
      <c r="N450" s="8"/>
      <c r="S450" s="8"/>
    </row>
    <row r="451">
      <c r="M451" s="8"/>
      <c r="N451" s="8"/>
      <c r="S451" s="8"/>
    </row>
    <row r="452">
      <c r="M452" s="8"/>
      <c r="N452" s="8"/>
      <c r="S452" s="8"/>
    </row>
    <row r="453">
      <c r="M453" s="8"/>
      <c r="N453" s="8"/>
      <c r="S453" s="8"/>
    </row>
    <row r="454">
      <c r="M454" s="8"/>
      <c r="N454" s="8"/>
      <c r="S454" s="8"/>
    </row>
    <row r="455">
      <c r="M455" s="8"/>
      <c r="N455" s="8"/>
      <c r="S455" s="8"/>
    </row>
    <row r="456">
      <c r="M456" s="8"/>
      <c r="N456" s="8"/>
      <c r="S456" s="8"/>
    </row>
    <row r="457">
      <c r="M457" s="8"/>
      <c r="N457" s="8"/>
      <c r="S457" s="8"/>
    </row>
    <row r="458">
      <c r="M458" s="8"/>
      <c r="N458" s="8"/>
      <c r="S458" s="8"/>
    </row>
    <row r="459">
      <c r="M459" s="8"/>
      <c r="N459" s="8"/>
      <c r="S459" s="8"/>
    </row>
    <row r="460">
      <c r="M460" s="8"/>
      <c r="N460" s="8"/>
      <c r="S460" s="8"/>
    </row>
    <row r="461">
      <c r="M461" s="8"/>
      <c r="N461" s="8"/>
      <c r="S461" s="8"/>
    </row>
    <row r="462">
      <c r="M462" s="8"/>
      <c r="N462" s="8"/>
      <c r="S462" s="8"/>
    </row>
    <row r="463">
      <c r="M463" s="8"/>
      <c r="N463" s="8"/>
      <c r="S463" s="8"/>
    </row>
    <row r="464">
      <c r="M464" s="8"/>
      <c r="N464" s="8"/>
      <c r="S464" s="8"/>
    </row>
    <row r="465">
      <c r="M465" s="8"/>
      <c r="N465" s="8"/>
      <c r="S465" s="8"/>
    </row>
    <row r="466">
      <c r="M466" s="8"/>
      <c r="N466" s="8"/>
      <c r="S466" s="8"/>
    </row>
    <row r="467">
      <c r="M467" s="8"/>
      <c r="N467" s="8"/>
      <c r="S467" s="8"/>
    </row>
    <row r="468">
      <c r="M468" s="8"/>
      <c r="N468" s="8"/>
      <c r="S468" s="8"/>
    </row>
    <row r="469">
      <c r="M469" s="8"/>
      <c r="N469" s="8"/>
      <c r="S469" s="8"/>
    </row>
    <row r="470">
      <c r="M470" s="8"/>
      <c r="N470" s="8"/>
      <c r="S470" s="8"/>
    </row>
    <row r="471">
      <c r="M471" s="8"/>
      <c r="N471" s="8"/>
      <c r="S471" s="8"/>
    </row>
    <row r="472">
      <c r="M472" s="8"/>
      <c r="N472" s="8"/>
      <c r="S472" s="8"/>
    </row>
    <row r="473">
      <c r="M473" s="8"/>
      <c r="N473" s="8"/>
      <c r="S473" s="8"/>
    </row>
    <row r="474">
      <c r="M474" s="8"/>
      <c r="N474" s="8"/>
      <c r="S474" s="8"/>
    </row>
    <row r="475">
      <c r="M475" s="8"/>
      <c r="N475" s="8"/>
      <c r="S475" s="8"/>
    </row>
    <row r="476">
      <c r="M476" s="8"/>
      <c r="N476" s="8"/>
      <c r="S476" s="8"/>
    </row>
    <row r="477">
      <c r="M477" s="8"/>
      <c r="N477" s="8"/>
      <c r="S477" s="8"/>
    </row>
    <row r="478">
      <c r="M478" s="8"/>
      <c r="N478" s="8"/>
      <c r="S478" s="8"/>
    </row>
    <row r="479">
      <c r="M479" s="8"/>
      <c r="N479" s="8"/>
      <c r="S479" s="8"/>
    </row>
    <row r="480">
      <c r="M480" s="8"/>
      <c r="N480" s="8"/>
      <c r="S480" s="8"/>
    </row>
    <row r="481">
      <c r="M481" s="8"/>
      <c r="N481" s="8"/>
      <c r="S481" s="8"/>
    </row>
    <row r="482">
      <c r="M482" s="8"/>
      <c r="N482" s="8"/>
      <c r="S482" s="8"/>
    </row>
    <row r="483">
      <c r="M483" s="8"/>
      <c r="N483" s="8"/>
      <c r="S483" s="8"/>
    </row>
    <row r="484">
      <c r="M484" s="8"/>
      <c r="N484" s="8"/>
      <c r="S484" s="8"/>
    </row>
    <row r="485">
      <c r="M485" s="8"/>
      <c r="N485" s="8"/>
      <c r="S485" s="8"/>
    </row>
    <row r="486">
      <c r="M486" s="8"/>
      <c r="N486" s="8"/>
      <c r="S486" s="8"/>
    </row>
    <row r="487">
      <c r="M487" s="8"/>
      <c r="N487" s="8"/>
      <c r="S487" s="8"/>
    </row>
    <row r="488">
      <c r="M488" s="8"/>
      <c r="N488" s="8"/>
      <c r="S488" s="8"/>
    </row>
    <row r="489">
      <c r="M489" s="8"/>
      <c r="N489" s="8"/>
      <c r="S489" s="8"/>
    </row>
    <row r="490">
      <c r="M490" s="8"/>
      <c r="N490" s="8"/>
      <c r="S490" s="8"/>
    </row>
    <row r="491">
      <c r="M491" s="8"/>
      <c r="N491" s="8"/>
      <c r="S491" s="8"/>
    </row>
    <row r="492">
      <c r="M492" s="8"/>
      <c r="N492" s="8"/>
      <c r="S492" s="8"/>
    </row>
    <row r="493">
      <c r="M493" s="8"/>
      <c r="N493" s="8"/>
      <c r="S493" s="8"/>
    </row>
    <row r="494">
      <c r="M494" s="8"/>
      <c r="N494" s="8"/>
      <c r="S494" s="8"/>
    </row>
    <row r="495">
      <c r="M495" s="8"/>
      <c r="N495" s="8"/>
      <c r="S495" s="8"/>
    </row>
    <row r="496">
      <c r="M496" s="8"/>
      <c r="N496" s="8"/>
      <c r="S496" s="8"/>
    </row>
    <row r="497">
      <c r="M497" s="8"/>
      <c r="N497" s="8"/>
      <c r="S497" s="8"/>
    </row>
    <row r="498">
      <c r="M498" s="8"/>
      <c r="N498" s="8"/>
      <c r="S498" s="8"/>
    </row>
    <row r="499">
      <c r="M499" s="8"/>
      <c r="N499" s="8"/>
      <c r="S499" s="8"/>
    </row>
    <row r="500">
      <c r="M500" s="8"/>
      <c r="N500" s="8"/>
      <c r="S500" s="8"/>
    </row>
    <row r="501">
      <c r="M501" s="8"/>
      <c r="N501" s="8"/>
      <c r="S501" s="8"/>
    </row>
    <row r="502">
      <c r="M502" s="8"/>
      <c r="N502" s="8"/>
      <c r="S502" s="8"/>
    </row>
    <row r="503">
      <c r="M503" s="8"/>
      <c r="N503" s="8"/>
      <c r="S503" s="8"/>
    </row>
    <row r="504">
      <c r="M504" s="8"/>
      <c r="N504" s="8"/>
      <c r="S504" s="8"/>
    </row>
    <row r="505">
      <c r="M505" s="8"/>
      <c r="N505" s="8"/>
      <c r="S505" s="8"/>
    </row>
    <row r="506">
      <c r="M506" s="8"/>
      <c r="N506" s="8"/>
      <c r="S506" s="8"/>
    </row>
    <row r="507">
      <c r="M507" s="8"/>
      <c r="N507" s="8"/>
      <c r="S507" s="8"/>
    </row>
    <row r="508">
      <c r="M508" s="8"/>
      <c r="N508" s="8"/>
      <c r="S508" s="8"/>
    </row>
    <row r="509">
      <c r="M509" s="8"/>
      <c r="N509" s="8"/>
      <c r="S509" s="8"/>
    </row>
    <row r="510">
      <c r="M510" s="8"/>
      <c r="N510" s="8"/>
      <c r="S510" s="8"/>
    </row>
    <row r="511">
      <c r="M511" s="8"/>
      <c r="N511" s="8"/>
      <c r="S511" s="8"/>
    </row>
    <row r="512">
      <c r="M512" s="8"/>
      <c r="N512" s="8"/>
      <c r="S512" s="8"/>
    </row>
    <row r="513">
      <c r="M513" s="8"/>
      <c r="N513" s="8"/>
      <c r="S513" s="8"/>
    </row>
    <row r="514">
      <c r="M514" s="8"/>
      <c r="N514" s="8"/>
      <c r="S514" s="8"/>
    </row>
    <row r="515">
      <c r="M515" s="8"/>
      <c r="N515" s="8"/>
      <c r="S515" s="8"/>
    </row>
    <row r="516">
      <c r="M516" s="8"/>
      <c r="N516" s="8"/>
      <c r="S516" s="8"/>
    </row>
    <row r="517">
      <c r="M517" s="8"/>
      <c r="N517" s="8"/>
      <c r="S517" s="8"/>
    </row>
    <row r="518">
      <c r="M518" s="8"/>
      <c r="N518" s="8"/>
      <c r="S518" s="8"/>
    </row>
    <row r="519">
      <c r="M519" s="8"/>
      <c r="N519" s="8"/>
      <c r="S519" s="8"/>
    </row>
    <row r="520">
      <c r="M520" s="8"/>
      <c r="N520" s="8"/>
      <c r="S520" s="8"/>
    </row>
    <row r="521">
      <c r="M521" s="8"/>
      <c r="N521" s="8"/>
      <c r="S521" s="8"/>
    </row>
    <row r="522">
      <c r="M522" s="8"/>
      <c r="N522" s="8"/>
      <c r="S522" s="8"/>
    </row>
    <row r="523">
      <c r="M523" s="8"/>
      <c r="N523" s="8"/>
      <c r="S523" s="8"/>
    </row>
    <row r="524">
      <c r="M524" s="8"/>
      <c r="N524" s="8"/>
      <c r="S524" s="8"/>
    </row>
    <row r="525">
      <c r="M525" s="8"/>
      <c r="N525" s="8"/>
      <c r="S525" s="8"/>
    </row>
    <row r="526">
      <c r="M526" s="8"/>
      <c r="N526" s="8"/>
      <c r="S526" s="8"/>
    </row>
    <row r="527">
      <c r="M527" s="8"/>
      <c r="N527" s="8"/>
      <c r="S527" s="8"/>
    </row>
    <row r="528">
      <c r="M528" s="8"/>
      <c r="N528" s="8"/>
      <c r="S528" s="8"/>
    </row>
    <row r="529">
      <c r="M529" s="8"/>
      <c r="N529" s="8"/>
      <c r="S529" s="8"/>
    </row>
    <row r="530">
      <c r="M530" s="8"/>
      <c r="N530" s="8"/>
      <c r="S530" s="8"/>
    </row>
    <row r="531">
      <c r="M531" s="8"/>
      <c r="N531" s="8"/>
      <c r="S531" s="8"/>
    </row>
    <row r="532">
      <c r="M532" s="8"/>
      <c r="N532" s="8"/>
      <c r="S532" s="8"/>
    </row>
    <row r="533">
      <c r="M533" s="8"/>
      <c r="N533" s="8"/>
      <c r="S533" s="8"/>
    </row>
    <row r="534">
      <c r="M534" s="8"/>
      <c r="N534" s="8"/>
      <c r="S534" s="8"/>
    </row>
    <row r="535">
      <c r="M535" s="8"/>
      <c r="N535" s="8"/>
      <c r="S535" s="8"/>
    </row>
    <row r="536">
      <c r="M536" s="8"/>
      <c r="N536" s="8"/>
      <c r="S536" s="8"/>
    </row>
    <row r="537">
      <c r="M537" s="8"/>
      <c r="N537" s="8"/>
      <c r="S537" s="8"/>
    </row>
    <row r="538">
      <c r="M538" s="8"/>
      <c r="N538" s="8"/>
      <c r="S538" s="8"/>
    </row>
    <row r="539">
      <c r="M539" s="8"/>
      <c r="N539" s="8"/>
      <c r="S539" s="8"/>
    </row>
    <row r="540">
      <c r="M540" s="8"/>
      <c r="N540" s="8"/>
      <c r="S540" s="8"/>
    </row>
    <row r="541">
      <c r="M541" s="8"/>
      <c r="N541" s="8"/>
      <c r="S541" s="8"/>
    </row>
    <row r="542">
      <c r="M542" s="8"/>
      <c r="N542" s="8"/>
      <c r="S542" s="8"/>
    </row>
    <row r="543">
      <c r="M543" s="8"/>
      <c r="N543" s="8"/>
      <c r="S543" s="8"/>
    </row>
    <row r="544">
      <c r="M544" s="8"/>
      <c r="N544" s="8"/>
      <c r="S544" s="8"/>
    </row>
    <row r="545">
      <c r="M545" s="8"/>
      <c r="N545" s="8"/>
      <c r="S545" s="8"/>
    </row>
    <row r="546">
      <c r="M546" s="8"/>
      <c r="N546" s="8"/>
      <c r="S546" s="8"/>
    </row>
    <row r="547">
      <c r="M547" s="8"/>
      <c r="N547" s="8"/>
      <c r="S547" s="8"/>
    </row>
    <row r="548">
      <c r="M548" s="8"/>
      <c r="N548" s="8"/>
      <c r="S548" s="8"/>
    </row>
    <row r="549">
      <c r="M549" s="8"/>
      <c r="N549" s="8"/>
      <c r="S549" s="8"/>
    </row>
    <row r="550">
      <c r="M550" s="8"/>
      <c r="N550" s="8"/>
      <c r="S550" s="8"/>
    </row>
    <row r="551">
      <c r="M551" s="8"/>
      <c r="N551" s="8"/>
      <c r="S551" s="8"/>
    </row>
    <row r="552">
      <c r="M552" s="8"/>
      <c r="N552" s="8"/>
      <c r="S552" s="8"/>
    </row>
    <row r="553">
      <c r="M553" s="8"/>
      <c r="N553" s="8"/>
      <c r="S553" s="8"/>
    </row>
    <row r="554">
      <c r="M554" s="8"/>
      <c r="N554" s="8"/>
      <c r="S554" s="8"/>
    </row>
    <row r="555">
      <c r="M555" s="8"/>
      <c r="N555" s="8"/>
      <c r="S555" s="8"/>
    </row>
    <row r="556">
      <c r="M556" s="8"/>
      <c r="N556" s="8"/>
      <c r="S556" s="8"/>
    </row>
    <row r="557">
      <c r="M557" s="8"/>
      <c r="N557" s="8"/>
      <c r="S557" s="8"/>
    </row>
    <row r="558">
      <c r="M558" s="8"/>
      <c r="N558" s="8"/>
      <c r="S558" s="8"/>
    </row>
    <row r="559">
      <c r="M559" s="8"/>
      <c r="N559" s="8"/>
      <c r="S559" s="8"/>
    </row>
    <row r="560">
      <c r="M560" s="8"/>
      <c r="N560" s="8"/>
      <c r="S560" s="8"/>
    </row>
    <row r="561">
      <c r="M561" s="8"/>
      <c r="N561" s="8"/>
      <c r="S561" s="8"/>
    </row>
    <row r="562">
      <c r="M562" s="8"/>
      <c r="N562" s="8"/>
      <c r="S562" s="8"/>
    </row>
    <row r="563">
      <c r="M563" s="8"/>
      <c r="N563" s="8"/>
      <c r="S563" s="8"/>
    </row>
    <row r="564">
      <c r="M564" s="8"/>
      <c r="N564" s="8"/>
      <c r="S564" s="8"/>
    </row>
    <row r="565">
      <c r="M565" s="8"/>
      <c r="N565" s="8"/>
      <c r="S565" s="8"/>
    </row>
    <row r="566">
      <c r="M566" s="8"/>
      <c r="N566" s="8"/>
      <c r="S566" s="8"/>
    </row>
    <row r="567">
      <c r="M567" s="8"/>
      <c r="N567" s="8"/>
      <c r="S567" s="8"/>
    </row>
    <row r="568">
      <c r="M568" s="8"/>
      <c r="N568" s="8"/>
      <c r="S568" s="8"/>
    </row>
    <row r="569">
      <c r="M569" s="8"/>
      <c r="N569" s="8"/>
      <c r="S569" s="8"/>
    </row>
    <row r="570">
      <c r="M570" s="8"/>
      <c r="N570" s="8"/>
      <c r="S570" s="8"/>
    </row>
    <row r="571">
      <c r="M571" s="8"/>
      <c r="N571" s="8"/>
      <c r="S571" s="8"/>
    </row>
    <row r="572">
      <c r="M572" s="8"/>
      <c r="N572" s="8"/>
      <c r="S572" s="8"/>
    </row>
    <row r="573">
      <c r="M573" s="8"/>
      <c r="N573" s="8"/>
      <c r="S573" s="8"/>
    </row>
    <row r="574">
      <c r="M574" s="8"/>
      <c r="N574" s="8"/>
      <c r="S574" s="8"/>
    </row>
    <row r="575">
      <c r="M575" s="8"/>
      <c r="N575" s="8"/>
      <c r="S575" s="8"/>
    </row>
    <row r="576">
      <c r="M576" s="8"/>
      <c r="N576" s="8"/>
      <c r="S576" s="8"/>
    </row>
    <row r="577">
      <c r="M577" s="8"/>
      <c r="N577" s="8"/>
      <c r="S577" s="8"/>
    </row>
    <row r="578">
      <c r="M578" s="8"/>
      <c r="N578" s="8"/>
      <c r="S578" s="8"/>
    </row>
    <row r="579">
      <c r="M579" s="8"/>
      <c r="N579" s="8"/>
      <c r="S579" s="8"/>
    </row>
    <row r="580">
      <c r="M580" s="8"/>
      <c r="N580" s="8"/>
      <c r="S580" s="8"/>
    </row>
    <row r="581">
      <c r="M581" s="8"/>
      <c r="N581" s="8"/>
      <c r="S581" s="8"/>
    </row>
    <row r="582">
      <c r="M582" s="8"/>
      <c r="N582" s="8"/>
      <c r="S582" s="8"/>
    </row>
    <row r="583">
      <c r="M583" s="8"/>
      <c r="N583" s="8"/>
      <c r="S583" s="8"/>
    </row>
    <row r="584">
      <c r="M584" s="8"/>
      <c r="N584" s="8"/>
      <c r="S584" s="8"/>
    </row>
    <row r="585">
      <c r="M585" s="8"/>
      <c r="N585" s="8"/>
      <c r="S585" s="8"/>
    </row>
    <row r="586">
      <c r="M586" s="8"/>
      <c r="N586" s="8"/>
      <c r="S586" s="8"/>
    </row>
    <row r="587">
      <c r="M587" s="8"/>
      <c r="N587" s="8"/>
      <c r="S587" s="8"/>
    </row>
    <row r="588">
      <c r="M588" s="8"/>
      <c r="N588" s="8"/>
      <c r="S588" s="8"/>
    </row>
    <row r="589">
      <c r="M589" s="8"/>
      <c r="N589" s="8"/>
      <c r="S589" s="8"/>
    </row>
    <row r="590">
      <c r="M590" s="8"/>
      <c r="N590" s="8"/>
      <c r="S590" s="8"/>
    </row>
    <row r="591">
      <c r="M591" s="8"/>
      <c r="N591" s="8"/>
      <c r="S591" s="8"/>
    </row>
    <row r="592">
      <c r="M592" s="8"/>
      <c r="N592" s="8"/>
      <c r="S592" s="8"/>
    </row>
    <row r="593">
      <c r="M593" s="8"/>
      <c r="N593" s="8"/>
      <c r="S593" s="8"/>
    </row>
    <row r="594">
      <c r="M594" s="8"/>
      <c r="N594" s="8"/>
      <c r="S594" s="8"/>
    </row>
    <row r="595">
      <c r="M595" s="8"/>
      <c r="N595" s="8"/>
      <c r="S595" s="8"/>
    </row>
    <row r="596">
      <c r="M596" s="8"/>
      <c r="N596" s="8"/>
      <c r="S596" s="8"/>
    </row>
    <row r="597">
      <c r="M597" s="8"/>
      <c r="N597" s="8"/>
      <c r="S597" s="8"/>
    </row>
    <row r="598">
      <c r="M598" s="8"/>
      <c r="N598" s="8"/>
      <c r="S598" s="8"/>
    </row>
    <row r="599">
      <c r="M599" s="8"/>
      <c r="N599" s="8"/>
      <c r="S599" s="8"/>
    </row>
    <row r="600">
      <c r="M600" s="8"/>
      <c r="N600" s="8"/>
      <c r="S600" s="8"/>
    </row>
    <row r="601">
      <c r="M601" s="8"/>
      <c r="N601" s="8"/>
      <c r="S601" s="8"/>
    </row>
    <row r="602">
      <c r="M602" s="8"/>
      <c r="N602" s="8"/>
      <c r="S602" s="8"/>
    </row>
    <row r="603">
      <c r="M603" s="8"/>
      <c r="N603" s="8"/>
      <c r="S603" s="8"/>
    </row>
    <row r="604">
      <c r="M604" s="8"/>
      <c r="N604" s="8"/>
      <c r="S604" s="8"/>
    </row>
    <row r="605">
      <c r="M605" s="8"/>
      <c r="N605" s="8"/>
      <c r="S605" s="8"/>
    </row>
    <row r="606">
      <c r="M606" s="8"/>
      <c r="N606" s="8"/>
      <c r="S606" s="8"/>
    </row>
    <row r="607">
      <c r="M607" s="8"/>
      <c r="N607" s="8"/>
      <c r="S607" s="8"/>
    </row>
    <row r="608">
      <c r="M608" s="8"/>
      <c r="N608" s="8"/>
      <c r="S608" s="8"/>
    </row>
    <row r="609">
      <c r="M609" s="8"/>
      <c r="N609" s="8"/>
      <c r="S609" s="8"/>
    </row>
    <row r="610">
      <c r="M610" s="8"/>
      <c r="N610" s="8"/>
      <c r="S610" s="8"/>
    </row>
    <row r="611">
      <c r="M611" s="8"/>
      <c r="N611" s="8"/>
      <c r="S611" s="8"/>
    </row>
    <row r="612">
      <c r="M612" s="8"/>
      <c r="N612" s="8"/>
      <c r="S612" s="8"/>
    </row>
    <row r="613">
      <c r="M613" s="8"/>
      <c r="N613" s="8"/>
      <c r="S613" s="8"/>
    </row>
    <row r="614">
      <c r="M614" s="8"/>
      <c r="N614" s="8"/>
      <c r="S614" s="8"/>
    </row>
    <row r="615">
      <c r="M615" s="8"/>
      <c r="N615" s="8"/>
      <c r="S615" s="8"/>
    </row>
    <row r="616">
      <c r="M616" s="8"/>
      <c r="N616" s="8"/>
      <c r="S616" s="8"/>
    </row>
    <row r="617">
      <c r="M617" s="8"/>
      <c r="N617" s="8"/>
      <c r="S617" s="8"/>
    </row>
    <row r="618">
      <c r="M618" s="8"/>
      <c r="N618" s="8"/>
      <c r="S618" s="8"/>
    </row>
    <row r="619">
      <c r="M619" s="8"/>
      <c r="N619" s="8"/>
      <c r="S619" s="8"/>
    </row>
    <row r="620">
      <c r="M620" s="8"/>
      <c r="N620" s="8"/>
      <c r="S620" s="8"/>
    </row>
    <row r="621">
      <c r="M621" s="8"/>
      <c r="N621" s="8"/>
      <c r="S621" s="8"/>
    </row>
    <row r="622">
      <c r="M622" s="8"/>
      <c r="N622" s="8"/>
      <c r="S622" s="8"/>
    </row>
    <row r="623">
      <c r="M623" s="8"/>
      <c r="N623" s="8"/>
      <c r="S623" s="8"/>
    </row>
    <row r="624">
      <c r="M624" s="8"/>
      <c r="N624" s="8"/>
      <c r="S624" s="8"/>
    </row>
    <row r="625">
      <c r="M625" s="8"/>
      <c r="N625" s="8"/>
      <c r="S625" s="8"/>
    </row>
    <row r="626">
      <c r="M626" s="8"/>
      <c r="N626" s="8"/>
      <c r="S626" s="8"/>
    </row>
    <row r="627">
      <c r="M627" s="8"/>
      <c r="N627" s="8"/>
      <c r="S627" s="8"/>
    </row>
    <row r="628">
      <c r="M628" s="8"/>
      <c r="N628" s="8"/>
      <c r="S628" s="8"/>
    </row>
    <row r="629">
      <c r="M629" s="8"/>
      <c r="N629" s="8"/>
      <c r="S629" s="8"/>
    </row>
    <row r="630">
      <c r="M630" s="8"/>
      <c r="N630" s="8"/>
      <c r="S630" s="8"/>
    </row>
    <row r="631">
      <c r="M631" s="8"/>
      <c r="N631" s="8"/>
      <c r="S631" s="8"/>
    </row>
    <row r="632">
      <c r="M632" s="8"/>
      <c r="N632" s="8"/>
      <c r="S632" s="8"/>
    </row>
    <row r="633">
      <c r="M633" s="8"/>
      <c r="N633" s="8"/>
      <c r="S633" s="8"/>
    </row>
    <row r="634">
      <c r="M634" s="8"/>
      <c r="N634" s="8"/>
      <c r="S634" s="8"/>
    </row>
    <row r="635">
      <c r="M635" s="8"/>
      <c r="N635" s="8"/>
      <c r="S635" s="8"/>
    </row>
    <row r="636">
      <c r="M636" s="8"/>
      <c r="N636" s="8"/>
      <c r="S636" s="8"/>
    </row>
    <row r="637">
      <c r="M637" s="8"/>
      <c r="N637" s="8"/>
      <c r="S637" s="8"/>
    </row>
    <row r="638">
      <c r="M638" s="8"/>
      <c r="N638" s="8"/>
      <c r="S638" s="8"/>
    </row>
    <row r="639">
      <c r="M639" s="8"/>
      <c r="N639" s="8"/>
      <c r="S639" s="8"/>
    </row>
    <row r="640">
      <c r="M640" s="8"/>
      <c r="N640" s="8"/>
      <c r="S640" s="8"/>
    </row>
    <row r="641">
      <c r="M641" s="8"/>
      <c r="N641" s="8"/>
      <c r="S641" s="8"/>
    </row>
    <row r="642">
      <c r="M642" s="8"/>
      <c r="N642" s="8"/>
      <c r="S642" s="8"/>
    </row>
    <row r="643">
      <c r="M643" s="8"/>
      <c r="N643" s="8"/>
      <c r="S643" s="8"/>
    </row>
    <row r="644">
      <c r="M644" s="8"/>
      <c r="N644" s="8"/>
      <c r="S644" s="8"/>
    </row>
    <row r="645">
      <c r="M645" s="8"/>
      <c r="N645" s="8"/>
      <c r="S645" s="8"/>
    </row>
    <row r="646">
      <c r="M646" s="8"/>
      <c r="N646" s="8"/>
      <c r="S646" s="8"/>
    </row>
    <row r="647">
      <c r="M647" s="8"/>
      <c r="N647" s="8"/>
      <c r="S647" s="8"/>
    </row>
    <row r="648">
      <c r="M648" s="8"/>
      <c r="N648" s="8"/>
      <c r="S648" s="8"/>
    </row>
    <row r="649">
      <c r="M649" s="8"/>
      <c r="N649" s="8"/>
      <c r="S649" s="8"/>
    </row>
    <row r="650">
      <c r="M650" s="8"/>
      <c r="N650" s="8"/>
      <c r="S650" s="8"/>
    </row>
    <row r="651">
      <c r="M651" s="8"/>
      <c r="N651" s="8"/>
      <c r="S651" s="8"/>
    </row>
    <row r="652">
      <c r="M652" s="8"/>
      <c r="N652" s="8"/>
      <c r="S652" s="8"/>
    </row>
    <row r="653">
      <c r="M653" s="8"/>
      <c r="N653" s="8"/>
      <c r="S653" s="8"/>
    </row>
    <row r="654">
      <c r="M654" s="8"/>
      <c r="N654" s="8"/>
      <c r="S654" s="8"/>
    </row>
    <row r="655">
      <c r="M655" s="8"/>
      <c r="N655" s="8"/>
      <c r="S655" s="8"/>
    </row>
    <row r="656">
      <c r="M656" s="8"/>
      <c r="N656" s="8"/>
      <c r="S656" s="8"/>
    </row>
    <row r="657">
      <c r="M657" s="8"/>
      <c r="N657" s="8"/>
      <c r="S657" s="8"/>
    </row>
    <row r="658">
      <c r="M658" s="8"/>
      <c r="N658" s="8"/>
      <c r="S658" s="8"/>
    </row>
    <row r="659">
      <c r="M659" s="8"/>
      <c r="N659" s="8"/>
      <c r="S659" s="8"/>
    </row>
    <row r="660">
      <c r="M660" s="8"/>
      <c r="N660" s="8"/>
      <c r="S660" s="8"/>
    </row>
    <row r="661">
      <c r="M661" s="8"/>
      <c r="N661" s="8"/>
      <c r="S661" s="8"/>
    </row>
    <row r="662">
      <c r="M662" s="8"/>
      <c r="N662" s="8"/>
      <c r="S662" s="8"/>
    </row>
    <row r="663">
      <c r="M663" s="8"/>
      <c r="N663" s="8"/>
      <c r="S663" s="8"/>
    </row>
    <row r="664">
      <c r="M664" s="8"/>
      <c r="N664" s="8"/>
      <c r="S664" s="8"/>
    </row>
    <row r="665">
      <c r="M665" s="8"/>
      <c r="N665" s="8"/>
      <c r="S665" s="8"/>
    </row>
    <row r="666">
      <c r="M666" s="8"/>
      <c r="N666" s="8"/>
      <c r="S666" s="8"/>
    </row>
    <row r="667">
      <c r="M667" s="8"/>
      <c r="N667" s="8"/>
      <c r="S667" s="8"/>
    </row>
    <row r="668">
      <c r="M668" s="8"/>
      <c r="N668" s="8"/>
      <c r="S668" s="8"/>
    </row>
    <row r="669">
      <c r="M669" s="8"/>
      <c r="N669" s="8"/>
      <c r="S669" s="8"/>
    </row>
    <row r="670">
      <c r="M670" s="8"/>
      <c r="N670" s="8"/>
      <c r="S670" s="8"/>
    </row>
    <row r="671">
      <c r="M671" s="8"/>
      <c r="N671" s="8"/>
      <c r="S671" s="8"/>
    </row>
    <row r="672">
      <c r="M672" s="8"/>
      <c r="N672" s="8"/>
      <c r="S672" s="8"/>
    </row>
    <row r="673">
      <c r="M673" s="8"/>
      <c r="N673" s="8"/>
      <c r="S673" s="8"/>
    </row>
    <row r="674">
      <c r="M674" s="8"/>
      <c r="N674" s="8"/>
      <c r="S674" s="8"/>
    </row>
    <row r="675">
      <c r="M675" s="8"/>
      <c r="N675" s="8"/>
      <c r="S675" s="8"/>
    </row>
    <row r="676">
      <c r="M676" s="8"/>
      <c r="N676" s="8"/>
      <c r="S676" s="8"/>
    </row>
    <row r="677">
      <c r="M677" s="8"/>
      <c r="N677" s="8"/>
      <c r="S677" s="8"/>
    </row>
    <row r="678">
      <c r="M678" s="8"/>
      <c r="N678" s="8"/>
      <c r="S678" s="8"/>
    </row>
    <row r="679">
      <c r="M679" s="8"/>
      <c r="N679" s="8"/>
      <c r="S679" s="8"/>
    </row>
    <row r="680">
      <c r="M680" s="8"/>
      <c r="N680" s="8"/>
      <c r="S680" s="8"/>
    </row>
    <row r="681">
      <c r="M681" s="8"/>
      <c r="N681" s="8"/>
      <c r="S681" s="8"/>
    </row>
    <row r="682">
      <c r="M682" s="8"/>
      <c r="N682" s="8"/>
      <c r="S682" s="8"/>
    </row>
    <row r="683">
      <c r="M683" s="8"/>
      <c r="N683" s="8"/>
      <c r="S683" s="8"/>
    </row>
    <row r="684">
      <c r="M684" s="8"/>
      <c r="N684" s="8"/>
      <c r="S684" s="8"/>
    </row>
    <row r="685">
      <c r="M685" s="8"/>
      <c r="N685" s="8"/>
      <c r="S685" s="8"/>
    </row>
    <row r="686">
      <c r="M686" s="8"/>
      <c r="N686" s="8"/>
      <c r="S686" s="8"/>
    </row>
    <row r="687">
      <c r="M687" s="8"/>
      <c r="N687" s="8"/>
      <c r="S687" s="8"/>
    </row>
    <row r="688">
      <c r="M688" s="8"/>
      <c r="N688" s="8"/>
      <c r="S688" s="8"/>
    </row>
    <row r="689">
      <c r="M689" s="8"/>
      <c r="N689" s="8"/>
      <c r="S689" s="8"/>
    </row>
    <row r="690">
      <c r="M690" s="8"/>
      <c r="N690" s="8"/>
      <c r="S690" s="8"/>
    </row>
    <row r="691">
      <c r="M691" s="8"/>
      <c r="N691" s="8"/>
      <c r="S691" s="8"/>
    </row>
    <row r="692">
      <c r="M692" s="8"/>
      <c r="N692" s="8"/>
      <c r="S692" s="8"/>
    </row>
    <row r="693">
      <c r="M693" s="8"/>
      <c r="N693" s="8"/>
      <c r="S693" s="8"/>
    </row>
    <row r="694">
      <c r="M694" s="8"/>
      <c r="N694" s="8"/>
      <c r="S694" s="8"/>
    </row>
    <row r="695">
      <c r="M695" s="8"/>
      <c r="N695" s="8"/>
      <c r="S695" s="8"/>
    </row>
    <row r="696">
      <c r="M696" s="8"/>
      <c r="N696" s="8"/>
      <c r="S696" s="8"/>
    </row>
    <row r="697">
      <c r="M697" s="8"/>
      <c r="N697" s="8"/>
      <c r="S697" s="8"/>
    </row>
    <row r="698">
      <c r="M698" s="8"/>
      <c r="N698" s="8"/>
      <c r="S698" s="8"/>
    </row>
    <row r="699">
      <c r="M699" s="8"/>
      <c r="N699" s="8"/>
      <c r="S699" s="8"/>
    </row>
    <row r="700">
      <c r="M700" s="8"/>
      <c r="N700" s="8"/>
      <c r="S700" s="8"/>
    </row>
    <row r="701">
      <c r="M701" s="8"/>
      <c r="N701" s="8"/>
      <c r="S701" s="8"/>
    </row>
    <row r="702">
      <c r="M702" s="8"/>
      <c r="N702" s="8"/>
      <c r="S702" s="8"/>
    </row>
    <row r="703">
      <c r="M703" s="8"/>
      <c r="N703" s="8"/>
      <c r="S703" s="8"/>
    </row>
    <row r="704">
      <c r="M704" s="8"/>
      <c r="N704" s="8"/>
      <c r="S704" s="8"/>
    </row>
    <row r="705">
      <c r="M705" s="8"/>
      <c r="N705" s="8"/>
      <c r="S705" s="8"/>
    </row>
    <row r="706">
      <c r="M706" s="8"/>
      <c r="N706" s="8"/>
      <c r="S706" s="8"/>
    </row>
    <row r="707">
      <c r="M707" s="8"/>
      <c r="N707" s="8"/>
      <c r="S707" s="8"/>
    </row>
    <row r="708">
      <c r="M708" s="8"/>
      <c r="N708" s="8"/>
      <c r="S708" s="8"/>
    </row>
    <row r="709">
      <c r="M709" s="8"/>
      <c r="N709" s="8"/>
      <c r="S709" s="8"/>
    </row>
    <row r="710">
      <c r="M710" s="8"/>
      <c r="N710" s="8"/>
      <c r="S710" s="8"/>
    </row>
    <row r="711">
      <c r="M711" s="8"/>
      <c r="N711" s="8"/>
      <c r="S711" s="8"/>
    </row>
    <row r="712">
      <c r="M712" s="8"/>
      <c r="N712" s="8"/>
      <c r="S712" s="8"/>
    </row>
    <row r="713">
      <c r="M713" s="8"/>
      <c r="N713" s="8"/>
      <c r="S713" s="8"/>
    </row>
    <row r="714">
      <c r="M714" s="8"/>
      <c r="N714" s="8"/>
      <c r="S714" s="8"/>
    </row>
    <row r="715">
      <c r="M715" s="8"/>
      <c r="N715" s="8"/>
      <c r="S715" s="8"/>
    </row>
    <row r="716">
      <c r="M716" s="8"/>
      <c r="N716" s="8"/>
      <c r="S716" s="8"/>
    </row>
    <row r="717">
      <c r="M717" s="8"/>
      <c r="N717" s="8"/>
      <c r="S717" s="8"/>
    </row>
    <row r="718">
      <c r="M718" s="8"/>
      <c r="N718" s="8"/>
      <c r="S718" s="8"/>
    </row>
    <row r="719">
      <c r="M719" s="8"/>
      <c r="N719" s="8"/>
      <c r="S719" s="8"/>
    </row>
    <row r="720">
      <c r="M720" s="8"/>
      <c r="N720" s="8"/>
      <c r="S720" s="8"/>
    </row>
    <row r="721">
      <c r="M721" s="8"/>
      <c r="N721" s="8"/>
      <c r="S721" s="8"/>
    </row>
    <row r="722">
      <c r="M722" s="8"/>
      <c r="N722" s="8"/>
      <c r="S722" s="8"/>
    </row>
    <row r="723">
      <c r="M723" s="8"/>
      <c r="N723" s="8"/>
      <c r="S723" s="8"/>
    </row>
    <row r="724">
      <c r="M724" s="8"/>
      <c r="N724" s="8"/>
      <c r="S724" s="8"/>
    </row>
    <row r="725">
      <c r="M725" s="8"/>
      <c r="N725" s="8"/>
      <c r="S725" s="8"/>
    </row>
    <row r="726">
      <c r="M726" s="8"/>
      <c r="N726" s="8"/>
      <c r="S726" s="8"/>
    </row>
    <row r="727">
      <c r="M727" s="8"/>
      <c r="N727" s="8"/>
      <c r="S727" s="8"/>
    </row>
    <row r="728">
      <c r="M728" s="8"/>
      <c r="N728" s="8"/>
      <c r="S728" s="8"/>
    </row>
    <row r="729">
      <c r="M729" s="8"/>
      <c r="N729" s="8"/>
      <c r="S729" s="8"/>
    </row>
    <row r="730">
      <c r="M730" s="8"/>
      <c r="N730" s="8"/>
      <c r="S730" s="8"/>
    </row>
    <row r="731">
      <c r="M731" s="8"/>
      <c r="N731" s="8"/>
      <c r="S731" s="8"/>
    </row>
    <row r="732">
      <c r="M732" s="8"/>
      <c r="N732" s="8"/>
      <c r="S732" s="8"/>
    </row>
    <row r="733">
      <c r="M733" s="8"/>
      <c r="N733" s="8"/>
      <c r="S733" s="8"/>
    </row>
    <row r="734">
      <c r="M734" s="8"/>
      <c r="N734" s="8"/>
      <c r="S734" s="8"/>
    </row>
    <row r="735">
      <c r="M735" s="8"/>
      <c r="N735" s="8"/>
      <c r="S735" s="8"/>
    </row>
    <row r="736">
      <c r="M736" s="8"/>
      <c r="N736" s="8"/>
      <c r="S736" s="8"/>
    </row>
    <row r="737">
      <c r="M737" s="8"/>
      <c r="N737" s="8"/>
      <c r="S737" s="8"/>
    </row>
    <row r="738">
      <c r="M738" s="8"/>
      <c r="N738" s="8"/>
      <c r="S738" s="8"/>
    </row>
    <row r="739">
      <c r="M739" s="8"/>
      <c r="N739" s="8"/>
      <c r="S739" s="8"/>
    </row>
    <row r="740">
      <c r="M740" s="8"/>
      <c r="N740" s="8"/>
      <c r="S740" s="8"/>
    </row>
    <row r="741">
      <c r="M741" s="8"/>
      <c r="N741" s="8"/>
      <c r="S741" s="8"/>
    </row>
    <row r="742">
      <c r="M742" s="8"/>
      <c r="N742" s="8"/>
      <c r="S742" s="8"/>
    </row>
    <row r="743">
      <c r="M743" s="8"/>
      <c r="N743" s="8"/>
      <c r="S743" s="8"/>
    </row>
    <row r="744">
      <c r="M744" s="8"/>
      <c r="N744" s="8"/>
      <c r="S744" s="8"/>
    </row>
    <row r="745">
      <c r="M745" s="8"/>
      <c r="N745" s="8"/>
      <c r="S745" s="8"/>
    </row>
    <row r="746">
      <c r="M746" s="8"/>
      <c r="N746" s="8"/>
      <c r="S746" s="8"/>
    </row>
    <row r="747">
      <c r="M747" s="8"/>
      <c r="N747" s="8"/>
      <c r="S747" s="8"/>
    </row>
    <row r="748">
      <c r="M748" s="8"/>
      <c r="N748" s="8"/>
      <c r="S748" s="8"/>
    </row>
    <row r="749">
      <c r="M749" s="8"/>
      <c r="N749" s="8"/>
      <c r="S749" s="8"/>
    </row>
    <row r="750">
      <c r="M750" s="8"/>
      <c r="N750" s="8"/>
      <c r="S750" s="8"/>
    </row>
    <row r="751">
      <c r="M751" s="8"/>
      <c r="N751" s="8"/>
      <c r="S751" s="8"/>
    </row>
    <row r="752">
      <c r="M752" s="8"/>
      <c r="N752" s="8"/>
      <c r="S752" s="8"/>
    </row>
    <row r="753">
      <c r="M753" s="8"/>
      <c r="N753" s="8"/>
      <c r="S753" s="8"/>
    </row>
    <row r="754">
      <c r="M754" s="8"/>
      <c r="N754" s="8"/>
      <c r="S754" s="8"/>
    </row>
    <row r="755">
      <c r="M755" s="8"/>
      <c r="N755" s="8"/>
      <c r="S755" s="8"/>
    </row>
    <row r="756">
      <c r="M756" s="8"/>
      <c r="N756" s="8"/>
      <c r="S756" s="8"/>
    </row>
    <row r="757">
      <c r="M757" s="8"/>
      <c r="N757" s="8"/>
      <c r="S757" s="8"/>
    </row>
    <row r="758">
      <c r="M758" s="8"/>
      <c r="N758" s="8"/>
      <c r="S758" s="8"/>
    </row>
    <row r="759">
      <c r="M759" s="8"/>
      <c r="N759" s="8"/>
      <c r="S759" s="8"/>
    </row>
    <row r="760">
      <c r="M760" s="8"/>
      <c r="N760" s="8"/>
      <c r="S760" s="8"/>
    </row>
    <row r="761">
      <c r="M761" s="8"/>
      <c r="N761" s="8"/>
      <c r="S761" s="8"/>
    </row>
    <row r="762">
      <c r="M762" s="8"/>
      <c r="N762" s="8"/>
      <c r="S762" s="8"/>
    </row>
    <row r="763">
      <c r="M763" s="8"/>
      <c r="N763" s="8"/>
      <c r="S763" s="8"/>
    </row>
    <row r="764">
      <c r="M764" s="8"/>
      <c r="N764" s="8"/>
      <c r="S764" s="8"/>
    </row>
    <row r="765">
      <c r="M765" s="8"/>
      <c r="N765" s="8"/>
      <c r="S765" s="8"/>
    </row>
    <row r="766">
      <c r="M766" s="8"/>
      <c r="N766" s="8"/>
      <c r="S766" s="8"/>
    </row>
    <row r="767">
      <c r="M767" s="8"/>
      <c r="N767" s="8"/>
      <c r="S767" s="8"/>
    </row>
    <row r="768">
      <c r="M768" s="8"/>
      <c r="N768" s="8"/>
      <c r="S768" s="8"/>
    </row>
    <row r="769">
      <c r="M769" s="8"/>
      <c r="N769" s="8"/>
      <c r="S769" s="8"/>
    </row>
    <row r="770">
      <c r="M770" s="8"/>
      <c r="N770" s="8"/>
      <c r="S770" s="8"/>
    </row>
    <row r="771">
      <c r="M771" s="8"/>
      <c r="N771" s="8"/>
      <c r="S771" s="8"/>
    </row>
    <row r="772">
      <c r="M772" s="8"/>
      <c r="N772" s="8"/>
      <c r="S772" s="8"/>
    </row>
    <row r="773">
      <c r="M773" s="8"/>
      <c r="N773" s="8"/>
      <c r="S773" s="8"/>
    </row>
    <row r="774">
      <c r="M774" s="8"/>
      <c r="N774" s="8"/>
      <c r="S774" s="8"/>
    </row>
    <row r="775">
      <c r="M775" s="8"/>
      <c r="N775" s="8"/>
      <c r="S775" s="8"/>
    </row>
    <row r="776">
      <c r="M776" s="8"/>
      <c r="N776" s="8"/>
      <c r="S776" s="8"/>
    </row>
    <row r="777">
      <c r="M777" s="8"/>
      <c r="N777" s="8"/>
      <c r="S777" s="8"/>
    </row>
    <row r="778">
      <c r="M778" s="8"/>
      <c r="N778" s="8"/>
      <c r="S778" s="8"/>
    </row>
    <row r="779">
      <c r="M779" s="8"/>
      <c r="N779" s="8"/>
      <c r="S779" s="8"/>
    </row>
    <row r="780">
      <c r="M780" s="8"/>
      <c r="N780" s="8"/>
      <c r="S780" s="8"/>
    </row>
    <row r="781">
      <c r="M781" s="8"/>
      <c r="N781" s="8"/>
      <c r="S781" s="8"/>
    </row>
    <row r="782">
      <c r="M782" s="8"/>
      <c r="N782" s="8"/>
      <c r="S782" s="8"/>
    </row>
    <row r="783">
      <c r="M783" s="8"/>
      <c r="N783" s="8"/>
      <c r="S783" s="8"/>
    </row>
    <row r="784">
      <c r="M784" s="8"/>
      <c r="N784" s="8"/>
      <c r="S784" s="8"/>
    </row>
    <row r="785">
      <c r="M785" s="8"/>
      <c r="N785" s="8"/>
      <c r="S785" s="8"/>
    </row>
    <row r="786">
      <c r="M786" s="8"/>
      <c r="N786" s="8"/>
      <c r="S786" s="8"/>
    </row>
    <row r="787">
      <c r="M787" s="8"/>
      <c r="N787" s="8"/>
      <c r="S787" s="8"/>
    </row>
    <row r="788">
      <c r="M788" s="8"/>
      <c r="N788" s="8"/>
      <c r="S788" s="8"/>
    </row>
    <row r="789">
      <c r="M789" s="8"/>
      <c r="N789" s="8"/>
      <c r="S789" s="8"/>
    </row>
    <row r="790">
      <c r="M790" s="8"/>
      <c r="N790" s="8"/>
      <c r="S790" s="8"/>
    </row>
    <row r="791">
      <c r="M791" s="8"/>
      <c r="N791" s="8"/>
      <c r="S791" s="8"/>
    </row>
    <row r="792">
      <c r="M792" s="8"/>
      <c r="N792" s="8"/>
      <c r="S792" s="8"/>
    </row>
    <row r="793">
      <c r="M793" s="8"/>
      <c r="N793" s="8"/>
      <c r="S793" s="8"/>
    </row>
    <row r="794">
      <c r="M794" s="8"/>
      <c r="N794" s="8"/>
      <c r="S794" s="8"/>
    </row>
    <row r="795">
      <c r="M795" s="8"/>
      <c r="N795" s="8"/>
      <c r="S795" s="8"/>
    </row>
    <row r="796">
      <c r="M796" s="8"/>
      <c r="N796" s="8"/>
      <c r="S796" s="8"/>
    </row>
    <row r="797">
      <c r="M797" s="8"/>
      <c r="N797" s="8"/>
      <c r="S797" s="8"/>
    </row>
    <row r="798">
      <c r="M798" s="8"/>
      <c r="N798" s="8"/>
      <c r="S798" s="8"/>
    </row>
    <row r="799">
      <c r="M799" s="8"/>
      <c r="N799" s="8"/>
      <c r="S799" s="8"/>
    </row>
    <row r="800">
      <c r="M800" s="8"/>
      <c r="N800" s="8"/>
      <c r="S800" s="8"/>
    </row>
    <row r="801">
      <c r="M801" s="8"/>
      <c r="N801" s="8"/>
      <c r="S801" s="8"/>
    </row>
    <row r="802">
      <c r="M802" s="8"/>
      <c r="N802" s="8"/>
      <c r="S802" s="8"/>
    </row>
    <row r="803">
      <c r="M803" s="8"/>
      <c r="N803" s="8"/>
      <c r="S803" s="8"/>
    </row>
    <row r="804">
      <c r="M804" s="8"/>
      <c r="N804" s="8"/>
      <c r="S804" s="8"/>
    </row>
    <row r="805">
      <c r="M805" s="8"/>
      <c r="N805" s="8"/>
      <c r="S805" s="8"/>
    </row>
    <row r="806">
      <c r="M806" s="8"/>
      <c r="N806" s="8"/>
      <c r="S806" s="8"/>
    </row>
    <row r="807">
      <c r="M807" s="8"/>
      <c r="N807" s="8"/>
      <c r="S807" s="8"/>
    </row>
    <row r="808">
      <c r="M808" s="8"/>
      <c r="N808" s="8"/>
      <c r="S808" s="8"/>
    </row>
    <row r="809">
      <c r="M809" s="8"/>
      <c r="N809" s="8"/>
      <c r="S809" s="8"/>
    </row>
    <row r="810">
      <c r="M810" s="8"/>
      <c r="N810" s="8"/>
      <c r="S810" s="8"/>
    </row>
    <row r="811">
      <c r="M811" s="8"/>
      <c r="N811" s="8"/>
      <c r="S811" s="8"/>
    </row>
    <row r="812">
      <c r="M812" s="8"/>
      <c r="N812" s="8"/>
      <c r="S812" s="8"/>
    </row>
    <row r="813">
      <c r="M813" s="8"/>
      <c r="N813" s="8"/>
      <c r="S813" s="8"/>
    </row>
    <row r="814">
      <c r="M814" s="8"/>
      <c r="N814" s="8"/>
      <c r="S814" s="8"/>
    </row>
    <row r="815">
      <c r="M815" s="8"/>
      <c r="N815" s="8"/>
      <c r="S815" s="8"/>
    </row>
    <row r="816">
      <c r="M816" s="8"/>
      <c r="N816" s="8"/>
      <c r="S816" s="8"/>
    </row>
    <row r="817">
      <c r="M817" s="8"/>
      <c r="N817" s="8"/>
      <c r="S817" s="8"/>
    </row>
    <row r="818">
      <c r="M818" s="8"/>
      <c r="N818" s="8"/>
      <c r="S818" s="8"/>
    </row>
    <row r="819">
      <c r="M819" s="8"/>
      <c r="N819" s="8"/>
      <c r="S819" s="8"/>
    </row>
    <row r="820">
      <c r="M820" s="8"/>
      <c r="N820" s="8"/>
      <c r="S820" s="8"/>
    </row>
    <row r="821">
      <c r="M821" s="8"/>
      <c r="N821" s="8"/>
      <c r="S821" s="8"/>
    </row>
    <row r="822">
      <c r="M822" s="8"/>
      <c r="N822" s="8"/>
      <c r="S822" s="8"/>
    </row>
    <row r="823">
      <c r="M823" s="8"/>
      <c r="N823" s="8"/>
      <c r="S823" s="8"/>
    </row>
    <row r="824">
      <c r="M824" s="8"/>
      <c r="N824" s="8"/>
      <c r="S824" s="8"/>
    </row>
    <row r="825">
      <c r="M825" s="8"/>
      <c r="N825" s="8"/>
      <c r="S825" s="8"/>
    </row>
    <row r="826">
      <c r="M826" s="8"/>
      <c r="N826" s="8"/>
      <c r="S826" s="8"/>
    </row>
    <row r="827">
      <c r="M827" s="8"/>
      <c r="N827" s="8"/>
      <c r="S827" s="8"/>
    </row>
    <row r="828">
      <c r="M828" s="8"/>
      <c r="N828" s="8"/>
      <c r="S828" s="8"/>
    </row>
    <row r="829">
      <c r="M829" s="8"/>
      <c r="N829" s="8"/>
      <c r="S829" s="8"/>
    </row>
    <row r="830">
      <c r="M830" s="8"/>
      <c r="N830" s="8"/>
      <c r="S830" s="8"/>
    </row>
    <row r="831">
      <c r="M831" s="8"/>
      <c r="N831" s="8"/>
      <c r="S831" s="8"/>
    </row>
    <row r="832">
      <c r="M832" s="8"/>
      <c r="N832" s="8"/>
      <c r="S832" s="8"/>
    </row>
    <row r="833">
      <c r="M833" s="8"/>
      <c r="N833" s="8"/>
      <c r="S833" s="8"/>
    </row>
    <row r="834">
      <c r="M834" s="8"/>
      <c r="N834" s="8"/>
      <c r="S834" s="8"/>
    </row>
    <row r="835">
      <c r="M835" s="8"/>
      <c r="N835" s="8"/>
      <c r="S835" s="8"/>
    </row>
    <row r="836">
      <c r="M836" s="8"/>
      <c r="N836" s="8"/>
      <c r="S836" s="8"/>
    </row>
    <row r="837">
      <c r="M837" s="8"/>
      <c r="N837" s="8"/>
      <c r="S837" s="8"/>
    </row>
    <row r="838">
      <c r="M838" s="8"/>
      <c r="N838" s="8"/>
      <c r="S838" s="8"/>
    </row>
    <row r="839">
      <c r="M839" s="8"/>
      <c r="N839" s="8"/>
      <c r="S839" s="8"/>
    </row>
    <row r="840">
      <c r="M840" s="8"/>
      <c r="N840" s="8"/>
      <c r="S840" s="8"/>
    </row>
    <row r="841">
      <c r="M841" s="8"/>
      <c r="N841" s="8"/>
      <c r="S841" s="8"/>
    </row>
    <row r="842">
      <c r="M842" s="8"/>
      <c r="N842" s="8"/>
      <c r="S842" s="8"/>
    </row>
    <row r="843">
      <c r="M843" s="8"/>
      <c r="N843" s="8"/>
      <c r="S843" s="8"/>
    </row>
    <row r="844">
      <c r="M844" s="8"/>
      <c r="N844" s="8"/>
      <c r="S844" s="8"/>
    </row>
    <row r="845">
      <c r="M845" s="8"/>
      <c r="N845" s="8"/>
      <c r="S845" s="8"/>
    </row>
    <row r="846">
      <c r="M846" s="8"/>
      <c r="N846" s="8"/>
      <c r="S846" s="8"/>
    </row>
    <row r="847">
      <c r="M847" s="8"/>
      <c r="N847" s="8"/>
      <c r="S847" s="8"/>
    </row>
    <row r="848">
      <c r="M848" s="8"/>
      <c r="N848" s="8"/>
      <c r="S848" s="8"/>
    </row>
    <row r="849">
      <c r="M849" s="8"/>
      <c r="N849" s="8"/>
      <c r="S849" s="8"/>
    </row>
    <row r="850">
      <c r="M850" s="8"/>
      <c r="N850" s="8"/>
      <c r="S850" s="8"/>
    </row>
    <row r="851">
      <c r="M851" s="8"/>
      <c r="N851" s="8"/>
      <c r="S851" s="8"/>
    </row>
    <row r="852">
      <c r="M852" s="8"/>
      <c r="N852" s="8"/>
      <c r="S852" s="8"/>
    </row>
    <row r="853">
      <c r="M853" s="8"/>
      <c r="N853" s="8"/>
      <c r="S853" s="8"/>
    </row>
    <row r="854">
      <c r="M854" s="8"/>
      <c r="N854" s="8"/>
      <c r="S854" s="8"/>
    </row>
    <row r="855">
      <c r="M855" s="8"/>
      <c r="N855" s="8"/>
      <c r="S855" s="8"/>
    </row>
    <row r="856">
      <c r="M856" s="8"/>
      <c r="N856" s="8"/>
      <c r="S856" s="8"/>
    </row>
    <row r="857">
      <c r="M857" s="8"/>
      <c r="N857" s="8"/>
      <c r="S857" s="8"/>
    </row>
    <row r="858">
      <c r="M858" s="8"/>
      <c r="N858" s="8"/>
      <c r="S858" s="8"/>
    </row>
    <row r="859">
      <c r="M859" s="8"/>
      <c r="N859" s="8"/>
      <c r="S859" s="8"/>
    </row>
    <row r="860">
      <c r="M860" s="8"/>
      <c r="N860" s="8"/>
      <c r="S860" s="8"/>
    </row>
    <row r="861">
      <c r="M861" s="8"/>
      <c r="N861" s="8"/>
      <c r="S861" s="8"/>
    </row>
    <row r="862">
      <c r="M862" s="8"/>
      <c r="N862" s="8"/>
      <c r="S862" s="8"/>
    </row>
    <row r="863">
      <c r="M863" s="8"/>
      <c r="N863" s="8"/>
      <c r="S863" s="8"/>
    </row>
    <row r="864">
      <c r="M864" s="8"/>
      <c r="N864" s="8"/>
      <c r="S864" s="8"/>
    </row>
    <row r="865">
      <c r="M865" s="8"/>
      <c r="N865" s="8"/>
      <c r="S865" s="8"/>
    </row>
    <row r="866">
      <c r="M866" s="8"/>
      <c r="N866" s="8"/>
      <c r="S866" s="8"/>
    </row>
    <row r="867">
      <c r="M867" s="8"/>
      <c r="N867" s="8"/>
      <c r="S867" s="8"/>
    </row>
    <row r="868">
      <c r="M868" s="8"/>
      <c r="N868" s="8"/>
      <c r="S868" s="8"/>
    </row>
    <row r="869">
      <c r="M869" s="8"/>
      <c r="N869" s="8"/>
      <c r="S869" s="8"/>
    </row>
    <row r="870">
      <c r="M870" s="8"/>
      <c r="N870" s="8"/>
      <c r="S870" s="8"/>
    </row>
    <row r="871">
      <c r="M871" s="8"/>
      <c r="N871" s="8"/>
      <c r="S871" s="8"/>
    </row>
    <row r="872">
      <c r="M872" s="8"/>
      <c r="N872" s="8"/>
      <c r="S872" s="8"/>
    </row>
    <row r="873">
      <c r="M873" s="8"/>
      <c r="N873" s="8"/>
      <c r="S873" s="8"/>
    </row>
    <row r="874">
      <c r="M874" s="8"/>
      <c r="N874" s="8"/>
      <c r="S874" s="8"/>
    </row>
    <row r="875">
      <c r="M875" s="8"/>
      <c r="N875" s="8"/>
      <c r="S875" s="8"/>
    </row>
    <row r="876">
      <c r="M876" s="8"/>
      <c r="N876" s="8"/>
      <c r="S876" s="8"/>
    </row>
    <row r="877">
      <c r="M877" s="8"/>
      <c r="N877" s="8"/>
      <c r="S877" s="8"/>
    </row>
    <row r="878">
      <c r="M878" s="8"/>
      <c r="N878" s="8"/>
      <c r="S878" s="8"/>
    </row>
    <row r="879">
      <c r="M879" s="8"/>
      <c r="N879" s="8"/>
      <c r="S879" s="8"/>
    </row>
    <row r="880">
      <c r="M880" s="8"/>
      <c r="N880" s="8"/>
      <c r="S880" s="8"/>
    </row>
    <row r="881">
      <c r="M881" s="8"/>
      <c r="N881" s="8"/>
      <c r="S881" s="8"/>
    </row>
    <row r="882">
      <c r="M882" s="8"/>
      <c r="N882" s="8"/>
      <c r="S882" s="8"/>
    </row>
    <row r="883">
      <c r="M883" s="8"/>
      <c r="N883" s="8"/>
      <c r="S883" s="8"/>
    </row>
    <row r="884">
      <c r="M884" s="8"/>
      <c r="N884" s="8"/>
      <c r="S884" s="8"/>
    </row>
    <row r="885">
      <c r="M885" s="8"/>
      <c r="N885" s="8"/>
      <c r="S885" s="8"/>
    </row>
    <row r="886">
      <c r="M886" s="8"/>
      <c r="N886" s="8"/>
      <c r="S886" s="8"/>
    </row>
    <row r="887">
      <c r="M887" s="8"/>
      <c r="N887" s="8"/>
      <c r="S887" s="8"/>
    </row>
    <row r="888">
      <c r="M888" s="8"/>
      <c r="N888" s="8"/>
      <c r="S888" s="8"/>
    </row>
  </sheetData>
  <mergeCells count="212">
    <mergeCell ref="P66:Q66"/>
    <mergeCell ref="P67:Q67"/>
    <mergeCell ref="P68:Q68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87:K87"/>
    <mergeCell ref="J88:K88"/>
    <mergeCell ref="J89:K89"/>
    <mergeCell ref="J90:K90"/>
    <mergeCell ref="J91:K91"/>
    <mergeCell ref="D58:E58"/>
    <mergeCell ref="D59:E59"/>
    <mergeCell ref="J59:K59"/>
    <mergeCell ref="M59:N59"/>
    <mergeCell ref="D60:E60"/>
    <mergeCell ref="M60:N60"/>
    <mergeCell ref="M61:N61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J92:K92"/>
    <mergeCell ref="J93:K93"/>
    <mergeCell ref="J94:K94"/>
    <mergeCell ref="J95:K95"/>
    <mergeCell ref="J96:K96"/>
    <mergeCell ref="M96:N96"/>
    <mergeCell ref="D97:E97"/>
    <mergeCell ref="D98:E98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59:T59"/>
    <mergeCell ref="S60:T60"/>
    <mergeCell ref="S61:T61"/>
    <mergeCell ref="S62:T62"/>
    <mergeCell ref="S63:T63"/>
    <mergeCell ref="S64:T64"/>
    <mergeCell ref="S65:T65"/>
    <mergeCell ref="S66:T66"/>
    <mergeCell ref="S92:T92"/>
    <mergeCell ref="S93:T93"/>
    <mergeCell ref="S94:T94"/>
    <mergeCell ref="S95:T95"/>
    <mergeCell ref="S96:T96"/>
    <mergeCell ref="S67:T67"/>
    <mergeCell ref="S68:T68"/>
    <mergeCell ref="S87:T87"/>
    <mergeCell ref="S88:T88"/>
    <mergeCell ref="S89:T89"/>
    <mergeCell ref="S90:T90"/>
    <mergeCell ref="S91:T91"/>
    <mergeCell ref="P11:Q11"/>
    <mergeCell ref="P12:Q12"/>
    <mergeCell ref="P4:Q4"/>
    <mergeCell ref="P5:Q5"/>
    <mergeCell ref="P6:Q6"/>
    <mergeCell ref="P7:Q7"/>
    <mergeCell ref="P8:Q8"/>
    <mergeCell ref="P9:Q9"/>
    <mergeCell ref="P10:Q10"/>
    <mergeCell ref="M33:N33"/>
    <mergeCell ref="M34:N34"/>
    <mergeCell ref="M11:N11"/>
    <mergeCell ref="M12:N12"/>
    <mergeCell ref="M31:N31"/>
    <mergeCell ref="P31:Q31"/>
    <mergeCell ref="M32:N32"/>
    <mergeCell ref="P32:Q32"/>
    <mergeCell ref="P33:Q33"/>
    <mergeCell ref="P34:Q34"/>
    <mergeCell ref="J4:K4"/>
    <mergeCell ref="J5:K5"/>
    <mergeCell ref="M3:N3"/>
    <mergeCell ref="M4:N4"/>
    <mergeCell ref="M6:N6"/>
    <mergeCell ref="M7:N7"/>
    <mergeCell ref="M8:N8"/>
    <mergeCell ref="M9:N9"/>
    <mergeCell ref="M10:N10"/>
    <mergeCell ref="P38:Q38"/>
    <mergeCell ref="P39:Q39"/>
    <mergeCell ref="M35:N35"/>
    <mergeCell ref="M36:N36"/>
    <mergeCell ref="P36:Q36"/>
    <mergeCell ref="M37:N37"/>
    <mergeCell ref="P37:Q37"/>
    <mergeCell ref="M38:N38"/>
    <mergeCell ref="M39:N39"/>
    <mergeCell ref="D2:E2"/>
    <mergeCell ref="D3:E3"/>
    <mergeCell ref="J3:K3"/>
    <mergeCell ref="P3:Q3"/>
    <mergeCell ref="D4:E4"/>
    <mergeCell ref="D5:E5"/>
    <mergeCell ref="M5:N5"/>
    <mergeCell ref="D6:E6"/>
    <mergeCell ref="J6:K6"/>
    <mergeCell ref="D7:E7"/>
    <mergeCell ref="J7:K7"/>
    <mergeCell ref="D8:E8"/>
    <mergeCell ref="J8:K8"/>
    <mergeCell ref="J9:K9"/>
    <mergeCell ref="D31:E31"/>
    <mergeCell ref="D32:E32"/>
    <mergeCell ref="D33:E33"/>
    <mergeCell ref="D34:E34"/>
    <mergeCell ref="D35:E35"/>
    <mergeCell ref="P35:Q35"/>
    <mergeCell ref="J35:K35"/>
    <mergeCell ref="J36:K36"/>
    <mergeCell ref="J37:K37"/>
    <mergeCell ref="J38:K38"/>
    <mergeCell ref="J39:K39"/>
    <mergeCell ref="J40:K40"/>
    <mergeCell ref="M40:N40"/>
    <mergeCell ref="P40:Q40"/>
    <mergeCell ref="J10:K10"/>
    <mergeCell ref="J11:K11"/>
    <mergeCell ref="J12:K12"/>
    <mergeCell ref="J31:K31"/>
    <mergeCell ref="J32:K32"/>
    <mergeCell ref="J33:K33"/>
    <mergeCell ref="J34:K34"/>
    <mergeCell ref="D9:E9"/>
    <mergeCell ref="D10:E10"/>
    <mergeCell ref="D11:E11"/>
    <mergeCell ref="D12:E12"/>
    <mergeCell ref="D13:E13"/>
    <mergeCell ref="D14:E14"/>
    <mergeCell ref="D30:E30"/>
    <mergeCell ref="D36:E36"/>
    <mergeCell ref="D37:E37"/>
    <mergeCell ref="D38:E38"/>
    <mergeCell ref="D39:E39"/>
    <mergeCell ref="D40:E40"/>
    <mergeCell ref="D41:E41"/>
    <mergeCell ref="D42:E42"/>
    <mergeCell ref="P59:Q59"/>
    <mergeCell ref="P60:Q60"/>
    <mergeCell ref="P61:Q61"/>
    <mergeCell ref="P62:Q62"/>
    <mergeCell ref="P63:Q63"/>
    <mergeCell ref="P64:Q64"/>
    <mergeCell ref="P65:Q65"/>
    <mergeCell ref="M62:N62"/>
    <mergeCell ref="M63:N63"/>
    <mergeCell ref="M64:N64"/>
    <mergeCell ref="M65:N65"/>
    <mergeCell ref="M66:N66"/>
    <mergeCell ref="M67:N67"/>
    <mergeCell ref="M68:N68"/>
  </mergeCells>
  <printOptions gridLines="1" horizontalCentered="1"/>
  <pageMargins bottom="0.75" footer="0.0" header="0.0" left="0.7" right="0.7" top="0.75"/>
  <pageSetup paperSize="3" cellComments="atEnd"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63"/>
    <col customWidth="1" min="3" max="3" width="12.0"/>
  </cols>
  <sheetData>
    <row r="1">
      <c r="A1" s="7" t="s">
        <v>76</v>
      </c>
      <c r="B1" s="7">
        <v>1.5</v>
      </c>
      <c r="C1" s="7" t="s">
        <v>77</v>
      </c>
      <c r="D1" s="7">
        <v>62.63</v>
      </c>
    </row>
    <row r="2">
      <c r="A2" s="7" t="s">
        <v>78</v>
      </c>
      <c r="B2" s="7">
        <v>5.0</v>
      </c>
      <c r="C2" s="7" t="s">
        <v>79</v>
      </c>
      <c r="D2" s="7">
        <v>113.69</v>
      </c>
      <c r="E2" s="76">
        <f>D2/40</f>
        <v>2.84225</v>
      </c>
      <c r="F2" s="76">
        <f>D2/20</f>
        <v>5.6845</v>
      </c>
      <c r="G2" s="7">
        <v>5.0</v>
      </c>
    </row>
    <row r="3">
      <c r="A3" s="7" t="s">
        <v>80</v>
      </c>
      <c r="B3" s="7">
        <f>sum(B1:B2)</f>
        <v>6.5</v>
      </c>
    </row>
    <row r="4">
      <c r="A4" s="7" t="s">
        <v>81</v>
      </c>
      <c r="B4" s="76">
        <f>((0.5*5*(52-Assumptions!$B$3)))</f>
        <v>113.75</v>
      </c>
    </row>
    <row r="5">
      <c r="A5" s="7" t="s">
        <v>82</v>
      </c>
      <c r="B5" s="76">
        <f>((0.25*3*(52-Assumptions!$B$3)))</f>
        <v>34.125</v>
      </c>
    </row>
    <row r="6">
      <c r="A6" s="7" t="s">
        <v>83</v>
      </c>
      <c r="B6" s="86">
        <v>0.1383</v>
      </c>
      <c r="C6" s="86">
        <v>0.1383</v>
      </c>
    </row>
    <row r="7">
      <c r="A7" s="7" t="s">
        <v>84</v>
      </c>
      <c r="B7" s="86">
        <v>0.1915</v>
      </c>
      <c r="C7" s="86">
        <v>0.1915</v>
      </c>
    </row>
    <row r="8">
      <c r="A8" s="7" t="s">
        <v>85</v>
      </c>
      <c r="B8" s="7">
        <v>14.98</v>
      </c>
      <c r="C8" s="7">
        <v>14.98</v>
      </c>
    </row>
    <row r="9">
      <c r="A9" s="7" t="s">
        <v>86</v>
      </c>
      <c r="B9" s="7">
        <v>3.86</v>
      </c>
      <c r="C9" s="7">
        <v>3.86</v>
      </c>
    </row>
    <row r="10">
      <c r="A10" s="7" t="s">
        <v>87</v>
      </c>
      <c r="B10" s="7">
        <v>1.14</v>
      </c>
      <c r="C10" s="7">
        <v>1.14</v>
      </c>
    </row>
    <row r="11">
      <c r="A11" s="7" t="s">
        <v>88</v>
      </c>
      <c r="B11" s="7">
        <v>3.93</v>
      </c>
      <c r="C11" s="7">
        <v>3.93</v>
      </c>
    </row>
    <row r="13">
      <c r="A13" s="7"/>
    </row>
    <row r="18">
      <c r="A18" s="5"/>
      <c r="B18" s="2"/>
      <c r="C18" s="2"/>
    </row>
    <row r="19">
      <c r="A19" s="6" t="s">
        <v>89</v>
      </c>
      <c r="B19" s="2"/>
      <c r="C19" s="2"/>
    </row>
    <row r="20">
      <c r="A20" s="5"/>
      <c r="B20" s="87" t="s">
        <v>90</v>
      </c>
      <c r="C20" s="55" t="s">
        <v>56</v>
      </c>
      <c r="D20" s="57" t="s">
        <v>57</v>
      </c>
      <c r="E20" s="58" t="s">
        <v>58</v>
      </c>
      <c r="F20" s="60" t="s">
        <v>59</v>
      </c>
      <c r="G20" s="61" t="s">
        <v>60</v>
      </c>
    </row>
    <row r="21">
      <c r="A21" s="5" t="s">
        <v>62</v>
      </c>
      <c r="B21" s="64">
        <v>0.1</v>
      </c>
      <c r="C21" s="66">
        <v>0.1</v>
      </c>
      <c r="D21" s="68"/>
      <c r="E21" s="69"/>
      <c r="F21" s="71">
        <v>0.1</v>
      </c>
      <c r="G21" s="72">
        <v>0.7</v>
      </c>
      <c r="H21" s="76">
        <f t="shared" ref="H21:H28" si="1">sum(B21:G21)</f>
        <v>1</v>
      </c>
    </row>
    <row r="22">
      <c r="A22" s="75" t="s">
        <v>63</v>
      </c>
      <c r="B22" s="64">
        <v>0.2</v>
      </c>
      <c r="C22" s="88"/>
      <c r="D22" s="68"/>
      <c r="E22" s="69"/>
      <c r="F22" s="71">
        <v>0.3</v>
      </c>
      <c r="G22" s="72">
        <v>0.5</v>
      </c>
      <c r="H22" s="76">
        <f t="shared" si="1"/>
        <v>1</v>
      </c>
    </row>
    <row r="23">
      <c r="A23" s="5" t="s">
        <v>64</v>
      </c>
      <c r="B23" s="64">
        <v>0.4</v>
      </c>
      <c r="C23" s="66">
        <v>0.2</v>
      </c>
      <c r="D23" s="89">
        <v>0.2</v>
      </c>
      <c r="E23" s="69"/>
      <c r="F23" s="71">
        <v>0.15</v>
      </c>
      <c r="G23" s="72">
        <v>0.05</v>
      </c>
      <c r="H23" s="76">
        <f t="shared" si="1"/>
        <v>1</v>
      </c>
    </row>
    <row r="24">
      <c r="A24" s="5" t="s">
        <v>65</v>
      </c>
      <c r="B24" s="36">
        <v>0.5</v>
      </c>
      <c r="C24" s="66">
        <v>0.15</v>
      </c>
      <c r="D24" s="89">
        <v>0.15</v>
      </c>
      <c r="E24" s="90">
        <v>0.05</v>
      </c>
      <c r="F24" s="71">
        <v>0.15</v>
      </c>
      <c r="G24" s="73"/>
      <c r="H24" s="76">
        <f t="shared" si="1"/>
        <v>1</v>
      </c>
    </row>
    <row r="25">
      <c r="A25" s="5" t="s">
        <v>66</v>
      </c>
      <c r="B25" s="64">
        <v>0.5</v>
      </c>
      <c r="C25" s="66">
        <v>0.15</v>
      </c>
      <c r="D25" s="89">
        <v>0.15</v>
      </c>
      <c r="E25" s="90">
        <v>0.05</v>
      </c>
      <c r="F25" s="71">
        <v>0.15</v>
      </c>
      <c r="G25" s="73"/>
      <c r="H25" s="76">
        <f t="shared" si="1"/>
        <v>1</v>
      </c>
    </row>
    <row r="26">
      <c r="A26" s="5" t="s">
        <v>67</v>
      </c>
      <c r="B26" s="64">
        <v>0.6</v>
      </c>
      <c r="C26" s="66">
        <v>0.15</v>
      </c>
      <c r="D26" s="89"/>
      <c r="E26" s="90">
        <v>0.1</v>
      </c>
      <c r="F26" s="71">
        <v>0.15</v>
      </c>
      <c r="G26" s="73"/>
      <c r="H26" s="76">
        <f t="shared" si="1"/>
        <v>1</v>
      </c>
    </row>
    <row r="27">
      <c r="A27" s="5" t="s">
        <v>68</v>
      </c>
      <c r="B27" s="64">
        <v>0.7</v>
      </c>
      <c r="C27" s="66">
        <v>0.15</v>
      </c>
      <c r="D27" s="89"/>
      <c r="E27" s="90">
        <v>0.05</v>
      </c>
      <c r="F27" s="71">
        <v>0.1</v>
      </c>
      <c r="G27" s="73"/>
      <c r="H27" s="76">
        <f t="shared" si="1"/>
        <v>1</v>
      </c>
    </row>
    <row r="28">
      <c r="A28" s="5" t="s">
        <v>69</v>
      </c>
      <c r="B28" s="64">
        <v>0.1</v>
      </c>
      <c r="C28" s="88"/>
      <c r="D28" s="89"/>
      <c r="E28" s="90">
        <v>0.8</v>
      </c>
      <c r="F28" s="71">
        <v>0.1</v>
      </c>
      <c r="G28" s="73"/>
      <c r="H28" s="76">
        <f t="shared" si="1"/>
        <v>1</v>
      </c>
    </row>
    <row r="30">
      <c r="A30" s="91"/>
    </row>
    <row r="31">
      <c r="A31" s="91" t="s">
        <v>91</v>
      </c>
    </row>
    <row r="32">
      <c r="B32" s="87" t="s">
        <v>92</v>
      </c>
      <c r="C32" s="55" t="s">
        <v>93</v>
      </c>
      <c r="D32" s="57" t="s">
        <v>7</v>
      </c>
      <c r="E32" s="58" t="s">
        <v>94</v>
      </c>
      <c r="F32" s="60" t="s">
        <v>95</v>
      </c>
      <c r="G32" s="61" t="s">
        <v>60</v>
      </c>
    </row>
    <row r="33">
      <c r="A33" s="7" t="s">
        <v>3</v>
      </c>
      <c r="B33" s="76">
        <f>(Branches!$H17*Branches!J17)+(Branches!$H18*Branches!J18)+(Branches!$H19*Branches!J19)+(Branches!$H20*Branches!J20)+(Branches!$H21*Branches!J21)+(Branches!$H22*Branches!J22)+(Branches!$H$23*Branches!J23)+(Branches!$H24*Branches!J24)</f>
        <v>-2418.4</v>
      </c>
      <c r="C33" s="76">
        <f>(Branches!$H17*Branches!M17)+(Branches!$H18*Branches!M18)+(Branches!$H19*Branches!M19)+(Branches!$H20*Branches!M20)+(Branches!$H21*Branches!M21)+(Branches!$H22*Branches!M22)+(Branches!$H$23*Branches!M23)+(Branches!$H24*Branches!M24)</f>
        <v>-742.9</v>
      </c>
      <c r="D33" s="76">
        <f>(Branches!$H17*Branches!P17)+(Branches!$H18*Branches!P18)+(Branches!$H19*Branches!P19)+(Branches!$H20*Branches!P20)+(Branches!$H21*Branches!P21)+(Branches!$H22*Branches!P22)+(Branches!$H$23*Branches!P23)+(Branches!$H24*Branches!P24)</f>
        <v>-481.4</v>
      </c>
      <c r="E33" s="76">
        <f>(Branches!$H17*Branches!S17)+(Branches!$H18*Branches!S18)+(Branches!$H19*Branches!S19)+(Branches!$H20*Branches!S20)+(Branches!$H21*Branches!S21)+(Branches!$H22*Branches!S22)+(Branches!$H$23*Branches!S23)+(Branches!$H24*Branches!S24)</f>
        <v>-777.8</v>
      </c>
      <c r="F33" s="76">
        <f>(Branches!$H17*Branches!V17)+(Branches!$H18*Branches!V18)+(Branches!$H19*Branches!V19)+(Branches!$H20*Branches!V20)+(Branches!$H21*Branches!V21)+(Branches!$H22*Branches!V22)+(Branches!$H$23*Branches!V23)+(Branches!$H24*Branches!V24)</f>
        <v>-789.4</v>
      </c>
      <c r="G33" s="76">
        <f>(Branches!$H17*Branches!Y17)+(Branches!$H18*Branches!Y18)+(Branches!$H19*Branches!Y19)+(Branches!$H20*Branches!Y20)+(Branches!$H21*Branches!Y21)+(Branches!$H22*Branches!Y22)+(Branches!$H$23*Branches!Y23)+(Branches!$H24*Branches!Y24)</f>
        <v>-553.1</v>
      </c>
    </row>
    <row r="34">
      <c r="A34" s="7" t="s">
        <v>70</v>
      </c>
      <c r="B34" s="76">
        <f>(Branches!$H45*Branches!J45)+(Branches!$H46*Branches!J46)+(Branches!$H47*Branches!J47)+(Branches!$H48*Branches!J48)+(Branches!$H49*Branches!J49)+(Branches!$H50*Branches!J50)+(Branches!$H$23*Branches!J51)+(Branches!$H52*Branches!J52)</f>
        <v>-2675.7</v>
      </c>
      <c r="C34" s="76">
        <f>(Branches!$H45*Branches!M45)+(Branches!$H46*Branches!M46)+(Branches!$H47*Branches!M47)+(Branches!$H48*Branches!M48)+(Branches!$H49*Branches!M49)+(Branches!$H50*Branches!M50)+(Branches!$H$23*Branches!M51)+(Branches!$H52*Branches!M52)</f>
        <v>-802.15</v>
      </c>
      <c r="D34" s="76">
        <f>(Branches!$H45*Branches!P45)+(Branches!$H46*Branches!P46)+(Branches!$H47*Branches!P47)+(Branches!$H48*Branches!P48)+(Branches!$H49*Branches!P49)+(Branches!$H50*Branches!P50)+(Branches!$H$23*Branches!P51)+(Branches!$H52*Branches!P52)</f>
        <v>-481.4</v>
      </c>
      <c r="E34" s="76">
        <f>(Branches!$H45*Branches!S45)+(Branches!$H46*Branches!S46)+(Branches!$H47*Branches!S47)+(Branches!$H48*Branches!S48)+(Branches!$H49*Branches!S49)+(Branches!$H50*Branches!S50)+(Branches!$H$23*Branches!S51)+(Branches!$H52*Branches!S52)</f>
        <v>-979.7</v>
      </c>
      <c r="F34" s="76">
        <f>(Branches!$H45*Branches!V45)+(Branches!$H46*Branches!V46)+(Branches!$H47*Branches!V47)+(Branches!$H48*Branches!V48)+(Branches!$H49*Branches!V49)+(Branches!$H50*Branches!V50)+(Branches!$H$23*Branches!V51)+(Branches!$H52*Branches!V52)</f>
        <v>-868.95</v>
      </c>
      <c r="G34" s="76">
        <f>(Branches!$H45*Branches!Y45)+(Branches!$H46*Branches!Y46)+(Branches!$H47*Branches!Y47)+(Branches!$H48*Branches!Y48)+(Branches!$H49*Branches!Y49)+(Branches!$H50*Branches!Y50)+(Branches!$H$23*Branches!Y51)+(Branches!$H52*Branches!Y52)</f>
        <v>-553.1</v>
      </c>
    </row>
    <row r="35">
      <c r="A35" s="7" t="s">
        <v>74</v>
      </c>
      <c r="B35" s="76">
        <f>(Branches!$H73*Branches!J73)+(Branches!$H74*Branches!J74)+(Branches!$H75*Branches!J75)+(Branches!$H76*Branches!J76)+(Branches!$H77*Branches!J77)+(Branches!$H78*Branches!J78)+(Branches!$H$23*Branches!J79)+(Branches!$H80*Branches!J80)</f>
        <v>-2042.2</v>
      </c>
      <c r="C35" s="76">
        <f>(Branches!$H73*Branches!M73)+(Branches!$H74*Branches!M74)+(Branches!$H75*Branches!M75)+(Branches!$H76*Branches!M76)+(Branches!$H77*Branches!M77)+(Branches!$H78*Branches!M78)+(Branches!$H$23*Branches!M79)+(Branches!$H80*Branches!M80)</f>
        <v>-604.45</v>
      </c>
      <c r="D35" s="76">
        <f>(Branches!$H73*Branches!P73)+(Branches!$H74*Branches!P74)+(Branches!$H75*Branches!P75)+(Branches!$H76*Branches!P76)+(Branches!$H77*Branches!P77)+(Branches!$H78*Branches!P78)+(Branches!$H$23*Branches!P79)+(Branches!$H80*Branches!P80)</f>
        <v>-342.95</v>
      </c>
      <c r="E35" s="76">
        <f>(Branches!$H73*Branches!S73)+(Branches!$H74*Branches!S74)+(Branches!$H75*Branches!S75)+(Branches!$H76*Branches!S76)+(Branches!$H77*Branches!S77)+(Branches!$H78*Branches!S78)+(Branches!$H$23*Branches!S79)+(Branches!$H80*Branches!S80)</f>
        <v>-595.65</v>
      </c>
      <c r="F35" s="76">
        <f>(Branches!$H73*Branches!V73)+(Branches!$H74*Branches!V74)+(Branches!$H75*Branches!V75)+(Branches!$H76*Branches!V76)+(Branches!$H77*Branches!V77)+(Branches!$H78*Branches!V78)+(Branches!$H$23*Branches!V79)+(Branches!$H80*Branches!V80)</f>
        <v>-650.45</v>
      </c>
      <c r="G35" s="76">
        <f>(Branches!$H73*Branches!Y73)+(Branches!$H74*Branches!Y74)+(Branches!$H75*Branches!Y75)+(Branches!$H76*Branches!Y76)+(Branches!$H77*Branches!Y77)+(Branches!$H78*Branches!Y78)+(Branches!$H$23*Branches!Y79)+(Branches!$H80*Branches!Y80)</f>
        <v>-533.3</v>
      </c>
    </row>
    <row r="36">
      <c r="A36" s="7" t="s">
        <v>75</v>
      </c>
      <c r="B36" s="76">
        <f>(Branches!$H101*Branches!J101)+(Branches!$H102*Branches!J102)+(Branches!$H103*Branches!J103)+(Branches!$H104*Branches!J104)+(Branches!$H105*Branches!J105)+(Branches!$H106*Branches!J106)+(Branches!$H$23*Branches!J107)+(Branches!$H108*Branches!J108)</f>
        <v>-2049.2</v>
      </c>
      <c r="C36" s="76">
        <f>(Branches!$H101*Branches!M101)+(Branches!$H102*Branches!M102)+(Branches!$H103*Branches!M103)+(Branches!$H104*Branches!M104)+(Branches!$H105*Branches!M105)+(Branches!$H106*Branches!M106)+(Branches!$H$23*Branches!M107)+(Branches!$H108*Branches!M108)</f>
        <v>-606.55</v>
      </c>
      <c r="D36" s="76">
        <f>(Branches!$H101*Branches!P101)+(Branches!$H102*Branches!P102)+(Branches!$H103*Branches!P103)+(Branches!$H104*Branches!P104)+(Branches!$H105*Branches!P105)+(Branches!$H106*Branches!P106)+(Branches!$H$23*Branches!P107)+(Branches!$H108*Branches!P108)</f>
        <v>-345.05</v>
      </c>
      <c r="E36" s="76">
        <f>(Branches!$H101*Branches!S101)+(Branches!$H102*Branches!S102)+(Branches!$H103*Branches!S103)+(Branches!$H104*Branches!S104)+(Branches!$H105*Branches!S105)+(Branches!$H106*Branches!S106)+(Branches!$H$23*Branches!S107)+(Branches!$H108*Branches!S108)</f>
        <v>-596.35</v>
      </c>
      <c r="F36" s="76">
        <f>(Branches!$H101*Branches!V101)+(Branches!$H102*Branches!V102)+(Branches!$H103*Branches!V103)+(Branches!$H104*Branches!V104)+(Branches!$H105*Branches!V105)+(Branches!$H106*Branches!V106)+(Branches!$H$23*Branches!V107)+(Branches!$H108*Branches!V108)</f>
        <v>-652.55</v>
      </c>
      <c r="G36" s="76">
        <f>(Branches!$H101*Branches!Y101)+(Branches!$H102*Branches!Y102)+(Branches!$H103*Branches!Y103)+(Branches!$H104*Branches!Y104)+(Branches!$H105*Branches!Y105)+(Branches!$H106*Branches!Y106)+(Branches!$H$23*Branches!Y107)+(Branches!$H108*Branches!Y108)</f>
        <v>-533.3</v>
      </c>
    </row>
    <row r="38">
      <c r="A38" s="7" t="s">
        <v>96</v>
      </c>
      <c r="B38" s="76">
        <f t="shared" ref="B38:G38" si="2">sum(B33:B36)</f>
        <v>-9185.5</v>
      </c>
      <c r="C38" s="76">
        <f t="shared" si="2"/>
        <v>-2756.05</v>
      </c>
      <c r="D38" s="76">
        <f t="shared" si="2"/>
        <v>-1650.8</v>
      </c>
      <c r="E38" s="76">
        <f t="shared" si="2"/>
        <v>-2949.5</v>
      </c>
      <c r="F38" s="76">
        <f t="shared" si="2"/>
        <v>-2961.35</v>
      </c>
      <c r="G38" s="76">
        <f t="shared" si="2"/>
        <v>-2172.8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7.38"/>
    <col customWidth="1" min="2" max="2" width="8.75"/>
    <col customWidth="1" min="3" max="3" width="28.0"/>
    <col customWidth="1" min="4" max="4" width="8.75"/>
    <col customWidth="1" min="5" max="5" width="22.75"/>
    <col customWidth="1" min="6" max="6" width="8.75"/>
    <col customWidth="1" min="7" max="7" width="26.38"/>
    <col customWidth="1" min="8" max="8" width="8.75"/>
    <col customWidth="1" min="9" max="9" width="22.25"/>
    <col customWidth="1" min="10" max="10" width="8.75"/>
  </cols>
  <sheetData>
    <row r="1">
      <c r="A1" s="92" t="s">
        <v>3</v>
      </c>
      <c r="C1" s="7" t="s">
        <v>97</v>
      </c>
      <c r="D1" s="76">
        <f>Branches!L14</f>
        <v>-723</v>
      </c>
    </row>
    <row r="2">
      <c r="A2" s="93" t="str">
        <f>Branches!J2</f>
        <v>Public Service</v>
      </c>
      <c r="B2" s="93" t="str">
        <f>Branches!L2</f>
        <v/>
      </c>
      <c r="C2" s="93" t="str">
        <f>Branches!M2</f>
        <v>Community Engagement</v>
      </c>
      <c r="D2" s="93" t="str">
        <f>Branches!O2</f>
        <v/>
      </c>
      <c r="E2" s="93" t="str">
        <f>Branches!P2</f>
        <v>Collections</v>
      </c>
      <c r="F2" s="93" t="str">
        <f>Branches!R2</f>
        <v/>
      </c>
      <c r="G2" s="93" t="str">
        <f>Branches!S2</f>
        <v>Materials Handling</v>
      </c>
      <c r="H2" s="93" t="str">
        <f>Branches!U2</f>
        <v/>
      </c>
      <c r="I2" s="94" t="s">
        <v>98</v>
      </c>
      <c r="J2" s="93"/>
    </row>
    <row r="3">
      <c r="A3" s="95" t="str">
        <f>Branches!J3</f>
        <v>Hours Open/Year:</v>
      </c>
      <c r="B3" s="96">
        <f>Branches!L3</f>
        <v>2772</v>
      </c>
      <c r="C3" s="97" t="str">
        <f>Branches!M3</f>
        <v>Number of Programs</v>
      </c>
      <c r="D3" s="97">
        <f>Branches!O3</f>
        <v>231</v>
      </c>
      <c r="E3" s="98" t="str">
        <f>Branches!P3</f>
        <v>Collection Size to Staff Time: </v>
      </c>
      <c r="F3" s="99">
        <f>Branches!R3</f>
        <v>0.058</v>
      </c>
      <c r="G3" s="100" t="str">
        <f>Branches!S3</f>
        <v>Number of Check Ins</v>
      </c>
      <c r="H3" s="100">
        <f>Branches!U3</f>
        <v>178749</v>
      </c>
      <c r="I3" s="101" t="str">
        <f>Branches!Y3</f>
        <v>Mgmt Hours Per Staff/Year</v>
      </c>
      <c r="J3" s="101">
        <f>Branches!AA3</f>
        <v>102.561</v>
      </c>
    </row>
    <row r="4">
      <c r="A4" s="102" t="str">
        <f>Branches!J4</f>
        <v>Hours of Staff On Desk (year):</v>
      </c>
      <c r="B4" s="103">
        <f>Branches!L4</f>
        <v>10821</v>
      </c>
      <c r="C4" s="104" t="str">
        <f>Branches!M4</f>
        <v>Time Needed for Programs</v>
      </c>
      <c r="D4" s="104">
        <f>Branches!O4</f>
        <v>1020</v>
      </c>
      <c r="E4" s="105" t="str">
        <f>Branches!P4</f>
        <v/>
      </c>
      <c r="F4" s="105" t="str">
        <f>Branches!R4</f>
        <v/>
      </c>
      <c r="G4" s="106" t="str">
        <f>Branches!S4</f>
        <v>Holds</v>
      </c>
      <c r="H4" s="106">
        <f>Branches!U4</f>
        <v>53254</v>
      </c>
      <c r="I4" s="107" t="str">
        <f>Branches!Y4</f>
        <v>Mgmt Hours Per Staff/Month</v>
      </c>
      <c r="J4" s="107">
        <f>Branches!AA4</f>
        <v>8.547</v>
      </c>
    </row>
    <row r="5">
      <c r="A5" s="102" t="str">
        <f>Branches!J5</f>
        <v>Number of Service Points to Staff:</v>
      </c>
      <c r="B5" s="103">
        <f>Branches!L5</f>
        <v>3.642857143</v>
      </c>
      <c r="C5" s="104" t="str">
        <f>Branches!M5</f>
        <v>Number of Outreaches</v>
      </c>
      <c r="D5" s="104">
        <f>Branches!O5</f>
        <v>93</v>
      </c>
      <c r="E5" s="105" t="str">
        <f>Branches!P5</f>
        <v/>
      </c>
      <c r="F5" s="105" t="str">
        <f>Branches!R5</f>
        <v/>
      </c>
      <c r="G5" s="106" t="str">
        <f>Branches!S5</f>
        <v>Total Items to Move</v>
      </c>
      <c r="H5" s="106">
        <f>Branches!U5</f>
        <v>232003</v>
      </c>
      <c r="I5" s="105"/>
      <c r="J5" s="105"/>
    </row>
    <row r="6">
      <c r="A6" s="102" t="str">
        <f>Branches!J6</f>
        <v>Hours Needed for Service Points: </v>
      </c>
      <c r="B6" s="103">
        <f>Branches!L6</f>
        <v>10098</v>
      </c>
      <c r="C6" s="104" t="str">
        <f>Branches!M6</f>
        <v>Time Needed for Outreaches</v>
      </c>
      <c r="D6" s="104">
        <f>Branches!O6</f>
        <v>250</v>
      </c>
      <c r="E6" s="105" t="str">
        <f>Branches!P6</f>
        <v/>
      </c>
      <c r="F6" s="105" t="str">
        <f>Branches!R6</f>
        <v/>
      </c>
      <c r="G6" s="106" t="str">
        <f>Branches!S6</f>
        <v>Items to Shelve Per Staff Hour</v>
      </c>
      <c r="H6" s="108">
        <f>Branches!U6</f>
        <v>78.907</v>
      </c>
      <c r="I6" s="109"/>
      <c r="J6" s="109"/>
    </row>
    <row r="7">
      <c r="A7" s="110" t="str">
        <f>Branches!J7</f>
        <v>Ratio of Available Staff Hours to Service Hours:</v>
      </c>
      <c r="B7" s="111">
        <f>Branches!L7</f>
        <v>1.072</v>
      </c>
      <c r="C7" s="112" t="str">
        <f>Branches!M7</f>
        <v>Available Staff Time to Needed Time</v>
      </c>
      <c r="D7" s="113">
        <f>Branches!O7</f>
        <v>2.596</v>
      </c>
      <c r="E7" s="114" t="str">
        <f>Branches!P7</f>
        <v/>
      </c>
      <c r="F7" s="114" t="str">
        <f>Branches!R7</f>
        <v/>
      </c>
      <c r="G7" s="115" t="str">
        <f>Branches!S7</f>
        <v/>
      </c>
      <c r="H7" s="115" t="str">
        <f>Branches!U7</f>
        <v/>
      </c>
      <c r="I7" s="114"/>
      <c r="J7" s="114"/>
    </row>
    <row r="8" hidden="1">
      <c r="A8" s="116" t="str">
        <f>Branches!J8</f>
        <v>Hours Open/Week:</v>
      </c>
      <c r="B8" s="36">
        <f>Branches!L8</f>
        <v>56</v>
      </c>
      <c r="C8" s="76" t="str">
        <f>Branches!M8</f>
        <v/>
      </c>
      <c r="D8" s="76" t="str">
        <f>Branches!O8</f>
        <v/>
      </c>
      <c r="E8" s="76" t="str">
        <f>Branches!P8</f>
        <v/>
      </c>
      <c r="F8" s="76" t="str">
        <f>Branches!R8</f>
        <v/>
      </c>
      <c r="G8" s="76" t="str">
        <f>Branches!S8</f>
        <v/>
      </c>
      <c r="H8" s="76" t="str">
        <f>Branches!U8</f>
        <v/>
      </c>
    </row>
    <row r="9" hidden="1">
      <c r="A9" s="116" t="str">
        <f>Branches!J9</f>
        <v>Hours of Staff On Desk:</v>
      </c>
      <c r="B9" s="36">
        <f>Branches!L9</f>
        <v>207</v>
      </c>
      <c r="C9" s="76" t="str">
        <f>Branches!M9</f>
        <v/>
      </c>
      <c r="D9" s="76" t="str">
        <f>Branches!O9</f>
        <v/>
      </c>
      <c r="E9" s="76" t="str">
        <f>Branches!P9</f>
        <v/>
      </c>
      <c r="F9" s="76" t="str">
        <f>Branches!R9</f>
        <v/>
      </c>
      <c r="G9" s="76" t="str">
        <f>Branches!S9</f>
        <v/>
      </c>
      <c r="H9" s="76" t="str">
        <f>Branches!U9</f>
        <v/>
      </c>
    </row>
    <row r="10" hidden="1">
      <c r="A10" s="116" t="str">
        <f>Branches!J10</f>
        <v>Number of Service Points to Staff:</v>
      </c>
      <c r="B10" s="36">
        <f>Branches!L10</f>
        <v>3.642857143</v>
      </c>
      <c r="C10" s="76" t="str">
        <f>Branches!M10</f>
        <v/>
      </c>
      <c r="D10" s="76" t="str">
        <f>Branches!O10</f>
        <v/>
      </c>
      <c r="E10" s="76" t="str">
        <f>Branches!P10</f>
        <v/>
      </c>
      <c r="F10" s="76" t="str">
        <f>Branches!R10</f>
        <v/>
      </c>
      <c r="G10" s="76" t="str">
        <f>Branches!S10</f>
        <v/>
      </c>
      <c r="H10" s="76" t="str">
        <f>Branches!U10</f>
        <v/>
      </c>
    </row>
    <row r="11" hidden="1">
      <c r="A11" s="116" t="str">
        <f>Branches!J11</f>
        <v>Hours Needed for Service Points: </v>
      </c>
      <c r="B11" s="36">
        <f>Branches!L11</f>
        <v>204</v>
      </c>
      <c r="C11" s="76" t="str">
        <f>Branches!M11</f>
        <v/>
      </c>
      <c r="D11" s="76" t="str">
        <f>Branches!O11</f>
        <v/>
      </c>
      <c r="E11" s="76" t="str">
        <f>Branches!P11</f>
        <v/>
      </c>
      <c r="F11" s="76" t="str">
        <f>Branches!R11</f>
        <v/>
      </c>
      <c r="G11" s="76" t="str">
        <f>Branches!S11</f>
        <v/>
      </c>
      <c r="H11" s="76" t="str">
        <f>Branches!U11</f>
        <v/>
      </c>
    </row>
    <row r="12" hidden="1">
      <c r="A12" s="116" t="str">
        <f>Branches!J12</f>
        <v>Ratio of Available Staff Hours to Service Hours:</v>
      </c>
      <c r="B12" s="36">
        <f>Branches!L12</f>
        <v>1.015</v>
      </c>
      <c r="C12" s="76" t="str">
        <f>Branches!M12</f>
        <v/>
      </c>
      <c r="D12" s="76" t="str">
        <f>Branches!O12</f>
        <v/>
      </c>
      <c r="E12" s="76" t="str">
        <f>Branches!P12</f>
        <v/>
      </c>
      <c r="F12" s="76" t="str">
        <f>Branches!R12</f>
        <v/>
      </c>
      <c r="G12" s="76" t="str">
        <f>Branches!S12</f>
        <v/>
      </c>
      <c r="H12" s="76" t="str">
        <f>Branches!U12</f>
        <v/>
      </c>
    </row>
    <row r="13" ht="10.5" customHeight="1"/>
    <row r="14" ht="10.5" customHeight="1"/>
    <row r="15">
      <c r="A15" s="117" t="s">
        <v>70</v>
      </c>
      <c r="C15" s="7" t="s">
        <v>97</v>
      </c>
      <c r="D15" s="76">
        <f>Branches!L42</f>
        <v>-1123</v>
      </c>
    </row>
    <row r="16">
      <c r="A16" s="93" t="str">
        <f>Branches!J30</f>
        <v>Public Service</v>
      </c>
      <c r="B16" s="93" t="str">
        <f>Branches!L30</f>
        <v/>
      </c>
      <c r="C16" s="93" t="str">
        <f>Branches!M30</f>
        <v>Community Engagement</v>
      </c>
      <c r="D16" s="93" t="str">
        <f>Branches!O30</f>
        <v/>
      </c>
      <c r="E16" s="93" t="str">
        <f>Branches!P30</f>
        <v>Collections</v>
      </c>
      <c r="F16" s="93" t="str">
        <f>Branches!R30</f>
        <v/>
      </c>
      <c r="G16" s="93" t="str">
        <f>Branches!S30</f>
        <v>Materials Handling</v>
      </c>
      <c r="H16" s="93" t="str">
        <f>Branches!U30</f>
        <v/>
      </c>
      <c r="I16" s="94" t="s">
        <v>98</v>
      </c>
      <c r="J16" s="93"/>
    </row>
    <row r="17">
      <c r="A17" s="95" t="str">
        <f>Branches!J31</f>
        <v>Hours Open/Year:</v>
      </c>
      <c r="B17" s="96">
        <f>Branches!L31</f>
        <v>2772</v>
      </c>
      <c r="C17" s="97" t="str">
        <f>Branches!M31</f>
        <v>Number of Programs</v>
      </c>
      <c r="D17" s="97">
        <f>Branches!O31</f>
        <v>460</v>
      </c>
      <c r="E17" s="98" t="str">
        <f>Branches!P31</f>
        <v>Collection Size to Staff Time: </v>
      </c>
      <c r="F17" s="99">
        <f>Branches!R31</f>
        <v>0.031</v>
      </c>
      <c r="G17" s="100" t="str">
        <f>Branches!S31</f>
        <v>Number of Check Ins</v>
      </c>
      <c r="H17" s="118">
        <f>Branches!U31</f>
        <v>331652</v>
      </c>
      <c r="I17" s="101" t="str">
        <f>Branches!Y31</f>
        <v>Mgmt Hours Per Staff/Year</v>
      </c>
      <c r="J17" s="101">
        <f>Branches!AA31</f>
        <v>102.561</v>
      </c>
    </row>
    <row r="18">
      <c r="A18" s="102" t="str">
        <f>Branches!J32</f>
        <v>Hours of Staff On Desk (year):</v>
      </c>
      <c r="B18" s="103">
        <f>Branches!L32</f>
        <v>10825</v>
      </c>
      <c r="C18" s="104" t="str">
        <f>Branches!M32</f>
        <v>Time Needed for Programs</v>
      </c>
      <c r="D18" s="104">
        <f>Branches!O32</f>
        <v>1500.895</v>
      </c>
      <c r="E18" s="105" t="str">
        <f>Branches!P32</f>
        <v/>
      </c>
      <c r="F18" s="105" t="str">
        <f>Branches!R32</f>
        <v/>
      </c>
      <c r="G18" s="106" t="str">
        <f>Branches!S32</f>
        <v>Holds</v>
      </c>
      <c r="H18" s="119">
        <f>Branches!U32</f>
        <v>91573</v>
      </c>
      <c r="I18" s="107" t="str">
        <f>Branches!Y32</f>
        <v>Mgmt Hours Per Staff/Month</v>
      </c>
      <c r="J18" s="107">
        <f>Branches!AA32</f>
        <v>8.547</v>
      </c>
    </row>
    <row r="19">
      <c r="A19" s="102" t="str">
        <f>Branches!J33</f>
        <v>Number of Service Points to Staff:</v>
      </c>
      <c r="B19" s="103">
        <f>Branches!L33</f>
        <v>3.5</v>
      </c>
      <c r="C19" s="104" t="str">
        <f>Branches!M33</f>
        <v>Number of Outreaches</v>
      </c>
      <c r="D19" s="104">
        <f>Branches!O33</f>
        <v>125</v>
      </c>
      <c r="E19" s="105" t="str">
        <f>Branches!P33</f>
        <v/>
      </c>
      <c r="F19" s="105" t="str">
        <f>Branches!R33</f>
        <v/>
      </c>
      <c r="G19" s="106" t="str">
        <f>Branches!S33</f>
        <v>Total Items to Move</v>
      </c>
      <c r="H19" s="119">
        <f>Branches!U33</f>
        <v>423225</v>
      </c>
      <c r="I19" s="105"/>
      <c r="J19" s="105"/>
    </row>
    <row r="20">
      <c r="A20" s="102" t="str">
        <f>Branches!J34</f>
        <v>Hours Needed for Service Points: </v>
      </c>
      <c r="B20" s="103">
        <f>Branches!L34</f>
        <v>9702</v>
      </c>
      <c r="C20" s="104" t="str">
        <f>Branches!M34</f>
        <v>Time Needed for Outreaches</v>
      </c>
      <c r="D20" s="104">
        <f>Branches!O34</f>
        <v>409</v>
      </c>
      <c r="E20" s="105" t="str">
        <f>Branches!P34</f>
        <v/>
      </c>
      <c r="F20" s="105" t="str">
        <f>Branches!R34</f>
        <v/>
      </c>
      <c r="G20" s="106" t="str">
        <f>Branches!S34</f>
        <v>Items to Shelve Per Staff Hour</v>
      </c>
      <c r="H20" s="120">
        <f>Branches!U34</f>
        <v>116.979</v>
      </c>
      <c r="I20" s="109"/>
      <c r="J20" s="109"/>
    </row>
    <row r="21">
      <c r="A21" s="110" t="str">
        <f>Branches!J35</f>
        <v>Ratio of Available Staff Hours to Service Hours:</v>
      </c>
      <c r="B21" s="111">
        <f>Branches!L35</f>
        <v>1.116</v>
      </c>
      <c r="C21" s="112" t="str">
        <f>Branches!M35</f>
        <v>Available Staff Time to Needed Time</v>
      </c>
      <c r="D21" s="113">
        <f>Branches!O35</f>
        <v>1.738</v>
      </c>
      <c r="E21" s="114" t="str">
        <f>Branches!P35</f>
        <v/>
      </c>
      <c r="F21" s="114" t="str">
        <f>Branches!R35</f>
        <v/>
      </c>
      <c r="G21" s="115" t="str">
        <f>Branches!S35</f>
        <v/>
      </c>
      <c r="H21" s="121" t="str">
        <f>Branches!U35</f>
        <v/>
      </c>
      <c r="I21" s="114"/>
      <c r="J21" s="114"/>
    </row>
    <row r="22" hidden="1">
      <c r="A22" s="116" t="str">
        <f>Branches!J36</f>
        <v>Hours Open/Week:</v>
      </c>
      <c r="B22" s="36">
        <f>Branches!L36</f>
        <v>56</v>
      </c>
      <c r="C22" s="76" t="str">
        <f>Branches!M36</f>
        <v/>
      </c>
      <c r="D22" s="76" t="str">
        <f>Branches!O36</f>
        <v/>
      </c>
      <c r="E22" s="76" t="str">
        <f>Branches!P36</f>
        <v/>
      </c>
      <c r="F22" s="76" t="str">
        <f>Branches!R36</f>
        <v/>
      </c>
      <c r="G22" s="76" t="str">
        <f>Branches!S36</f>
        <v/>
      </c>
      <c r="H22" s="76" t="str">
        <f>Branches!U36</f>
        <v/>
      </c>
    </row>
    <row r="23" hidden="1">
      <c r="A23" s="116" t="str">
        <f>Branches!J37</f>
        <v>Hours of Staff On Desk:</v>
      </c>
      <c r="B23" s="36">
        <f>Branches!L37</f>
        <v>207</v>
      </c>
      <c r="C23" s="76" t="str">
        <f>Branches!M37</f>
        <v/>
      </c>
      <c r="D23" s="76" t="str">
        <f>Branches!O37</f>
        <v/>
      </c>
      <c r="E23" s="76" t="str">
        <f>Branches!P37</f>
        <v/>
      </c>
      <c r="F23" s="76" t="str">
        <f>Branches!R37</f>
        <v/>
      </c>
      <c r="G23" s="76" t="str">
        <f>Branches!S37</f>
        <v/>
      </c>
      <c r="H23" s="76" t="str">
        <f>Branches!U37</f>
        <v/>
      </c>
    </row>
    <row r="24" hidden="1">
      <c r="A24" s="116" t="str">
        <f>Branches!J38</f>
        <v>Number of Service Points to Staff:</v>
      </c>
      <c r="B24" s="36">
        <f>Branches!L38</f>
        <v>3.5</v>
      </c>
      <c r="C24" s="76" t="str">
        <f>Branches!M38</f>
        <v/>
      </c>
      <c r="D24" s="76" t="str">
        <f>Branches!O38</f>
        <v/>
      </c>
      <c r="E24" s="76" t="str">
        <f>Branches!P38</f>
        <v/>
      </c>
      <c r="F24" s="76" t="str">
        <f>Branches!R38</f>
        <v/>
      </c>
      <c r="G24" s="76" t="str">
        <f>Branches!S38</f>
        <v/>
      </c>
      <c r="H24" s="76" t="str">
        <f>Branches!U38</f>
        <v/>
      </c>
    </row>
    <row r="25" hidden="1">
      <c r="A25" s="116" t="str">
        <f>Branches!J39</f>
        <v>Hours Needed for Service Points: </v>
      </c>
      <c r="B25" s="36">
        <f>Branches!L39</f>
        <v>196</v>
      </c>
      <c r="C25" s="76" t="str">
        <f>Branches!M39</f>
        <v/>
      </c>
      <c r="D25" s="76" t="str">
        <f>Branches!O39</f>
        <v/>
      </c>
      <c r="E25" s="76" t="str">
        <f>Branches!P39</f>
        <v/>
      </c>
      <c r="F25" s="76" t="str">
        <f>Branches!R39</f>
        <v/>
      </c>
      <c r="G25" s="76" t="str">
        <f>Branches!S39</f>
        <v/>
      </c>
      <c r="H25" s="76" t="str">
        <f>Branches!U39</f>
        <v/>
      </c>
    </row>
    <row r="26" hidden="1">
      <c r="A26" s="116" t="str">
        <f>Branches!J40</f>
        <v>Ratio of Available Staff Hours to Service Hours:</v>
      </c>
      <c r="B26" s="36">
        <f>Branches!L40</f>
        <v>1.056</v>
      </c>
      <c r="C26" s="76" t="str">
        <f>Branches!M40</f>
        <v/>
      </c>
      <c r="D26" s="76" t="str">
        <f>Branches!O40</f>
        <v/>
      </c>
      <c r="E26" s="76" t="str">
        <f>Branches!P40</f>
        <v/>
      </c>
      <c r="F26" s="76" t="str">
        <f>Branches!R40</f>
        <v/>
      </c>
      <c r="G26" s="76" t="str">
        <f>Branches!S40</f>
        <v/>
      </c>
      <c r="H26" s="76" t="str">
        <f>Branches!U40</f>
        <v/>
      </c>
    </row>
    <row r="27" ht="10.5" customHeight="1"/>
    <row r="28" ht="10.5" customHeight="1"/>
    <row r="29">
      <c r="A29" s="122" t="s">
        <v>74</v>
      </c>
      <c r="C29" s="7" t="s">
        <v>97</v>
      </c>
      <c r="D29" s="76">
        <f>Branches!L70</f>
        <v>-141</v>
      </c>
    </row>
    <row r="30">
      <c r="A30" s="93" t="str">
        <f>Branches!J58</f>
        <v>Public Service</v>
      </c>
      <c r="B30" s="93" t="str">
        <f>Branches!L58</f>
        <v/>
      </c>
      <c r="C30" s="93" t="str">
        <f>Branches!M58</f>
        <v>Community Engagement</v>
      </c>
      <c r="D30" s="93" t="str">
        <f>Branches!O58</f>
        <v/>
      </c>
      <c r="E30" s="93" t="str">
        <f>Branches!P58</f>
        <v>Collections</v>
      </c>
      <c r="F30" s="93" t="str">
        <f>Branches!R58</f>
        <v/>
      </c>
      <c r="G30" s="93" t="str">
        <f>Branches!S58</f>
        <v>Materials Handling</v>
      </c>
      <c r="H30" s="93" t="str">
        <f>Branches!U58</f>
        <v/>
      </c>
      <c r="I30" s="94" t="s">
        <v>98</v>
      </c>
      <c r="J30" s="93"/>
    </row>
    <row r="31">
      <c r="A31" s="95" t="str">
        <f>Branches!J59</f>
        <v>Hours Open/Year:</v>
      </c>
      <c r="B31" s="96">
        <f>Branches!L59</f>
        <v>2772</v>
      </c>
      <c r="C31" s="97" t="str">
        <f>Branches!M59</f>
        <v>Number of Programs</v>
      </c>
      <c r="D31" s="97">
        <f>Branches!O59</f>
        <v>245</v>
      </c>
      <c r="E31" s="98" t="str">
        <f>Branches!P59</f>
        <v>Collection Size to Staff Time: </v>
      </c>
      <c r="F31" s="99">
        <f>Branches!R59</f>
        <v>0.039</v>
      </c>
      <c r="G31" s="100" t="str">
        <f>Branches!S59</f>
        <v>Number of Check Ins</v>
      </c>
      <c r="H31" s="118">
        <f>Branches!U59</f>
        <v>135108</v>
      </c>
      <c r="I31" s="101" t="str">
        <f>Branches!Y59</f>
        <v>Mgmt Hours Per Staff/Year</v>
      </c>
      <c r="J31" s="101">
        <f>Branches!AA59</f>
        <v>142.169</v>
      </c>
    </row>
    <row r="32">
      <c r="A32" s="102" t="str">
        <f>Branches!J60</f>
        <v>Hours of Staff On Desk (year):</v>
      </c>
      <c r="B32" s="103">
        <f>Branches!L60</f>
        <v>7071</v>
      </c>
      <c r="C32" s="104" t="str">
        <f>Branches!M60</f>
        <v>Time Needed for Programs</v>
      </c>
      <c r="D32" s="104">
        <f>Branches!O60</f>
        <v>1094.5</v>
      </c>
      <c r="E32" s="105" t="str">
        <f>Branches!P60</f>
        <v/>
      </c>
      <c r="F32" s="105" t="str">
        <f>Branches!R60</f>
        <v/>
      </c>
      <c r="G32" s="106" t="str">
        <f>Branches!S60</f>
        <v>Holds</v>
      </c>
      <c r="H32" s="119">
        <f>Branches!U60</f>
        <v>38898</v>
      </c>
      <c r="I32" s="107" t="str">
        <f>Branches!Y60</f>
        <v>Mgmt Hours Per Staff/Month</v>
      </c>
      <c r="J32" s="107">
        <f>Branches!AA60</f>
        <v>11.847</v>
      </c>
    </row>
    <row r="33">
      <c r="A33" s="102" t="str">
        <f>Branches!J61</f>
        <v>Number of Service Points to Staff:</v>
      </c>
      <c r="B33" s="103">
        <f>Branches!L61</f>
        <v>2.5</v>
      </c>
      <c r="C33" s="104" t="str">
        <f>Branches!M61</f>
        <v>Number of Outreaches</v>
      </c>
      <c r="D33" s="104">
        <f>Branches!O61</f>
        <v>30</v>
      </c>
      <c r="E33" s="105" t="str">
        <f>Branches!P61</f>
        <v/>
      </c>
      <c r="F33" s="105" t="str">
        <f>Branches!R61</f>
        <v/>
      </c>
      <c r="G33" s="106" t="str">
        <f>Branches!S61</f>
        <v>Total Items to Move</v>
      </c>
      <c r="H33" s="119">
        <f>Branches!U61</f>
        <v>174006</v>
      </c>
      <c r="I33" s="105"/>
      <c r="J33" s="105"/>
    </row>
    <row r="34">
      <c r="A34" s="102" t="str">
        <f>Branches!J62</f>
        <v>Hours Needed for Service Points: </v>
      </c>
      <c r="B34" s="103">
        <f>Branches!L62</f>
        <v>6930</v>
      </c>
      <c r="C34" s="104" t="str">
        <f>Branches!M62</f>
        <v>Time Needed for Outreaches</v>
      </c>
      <c r="D34" s="104">
        <f>Branches!O62</f>
        <v>117</v>
      </c>
      <c r="E34" s="105" t="str">
        <f>Branches!P62</f>
        <v/>
      </c>
      <c r="F34" s="105" t="str">
        <f>Branches!R62</f>
        <v/>
      </c>
      <c r="G34" s="106" t="str">
        <f>Branches!S62</f>
        <v>Items to Shelve Per Staff Hour</v>
      </c>
      <c r="H34" s="120">
        <f>Branches!U62</f>
        <v>82.263</v>
      </c>
      <c r="I34" s="109"/>
      <c r="J34" s="109"/>
    </row>
    <row r="35">
      <c r="A35" s="110" t="str">
        <f>Branches!J63</f>
        <v>Ratio of Available Staff Hours to Service Hours:</v>
      </c>
      <c r="B35" s="111">
        <f>Branches!L63</f>
        <v>1.02</v>
      </c>
      <c r="C35" s="112" t="str">
        <f>Branches!M63</f>
        <v>Available Staff Time to Needed Time</v>
      </c>
      <c r="D35" s="113">
        <f>Branches!O63</f>
        <v>1.853</v>
      </c>
      <c r="E35" s="114" t="str">
        <f>Branches!P63</f>
        <v/>
      </c>
      <c r="F35" s="114" t="str">
        <f>Branches!R63</f>
        <v/>
      </c>
      <c r="G35" s="115" t="str">
        <f>Branches!S63</f>
        <v/>
      </c>
      <c r="H35" s="121" t="str">
        <f>Branches!U63</f>
        <v/>
      </c>
      <c r="I35" s="114"/>
      <c r="J35" s="114"/>
    </row>
    <row r="36" hidden="1">
      <c r="A36" s="116" t="str">
        <f>Branches!J64</f>
        <v>Hours Open/Week:</v>
      </c>
      <c r="B36" s="36">
        <f>Branches!L64</f>
        <v>56</v>
      </c>
      <c r="C36" s="76" t="str">
        <f>Branches!M64</f>
        <v/>
      </c>
      <c r="D36" s="76" t="str">
        <f>Branches!O64</f>
        <v/>
      </c>
      <c r="E36" s="76" t="str">
        <f>Branches!P64</f>
        <v/>
      </c>
      <c r="F36" s="76" t="str">
        <f>Branches!R64</f>
        <v/>
      </c>
      <c r="G36" s="76" t="str">
        <f>Branches!S64</f>
        <v/>
      </c>
      <c r="H36" s="76" t="str">
        <f>Branches!U64</f>
        <v/>
      </c>
    </row>
    <row r="37" hidden="1">
      <c r="A37" s="116" t="str">
        <f>Branches!J65</f>
        <v>Hours of Staff On Desk:</v>
      </c>
      <c r="B37" s="36">
        <f>Branches!L65</f>
        <v>135</v>
      </c>
      <c r="C37" s="76" t="str">
        <f>Branches!M65</f>
        <v/>
      </c>
      <c r="D37" s="76" t="str">
        <f>Branches!O65</f>
        <v/>
      </c>
      <c r="E37" s="76" t="str">
        <f>Branches!P65</f>
        <v/>
      </c>
      <c r="F37" s="76" t="str">
        <f>Branches!R65</f>
        <v/>
      </c>
      <c r="G37" s="76" t="str">
        <f>Branches!S65</f>
        <v/>
      </c>
      <c r="H37" s="76" t="str">
        <f>Branches!U65</f>
        <v/>
      </c>
    </row>
    <row r="38" hidden="1">
      <c r="A38" s="116" t="str">
        <f>Branches!J66</f>
        <v>Number of Service Points to Staff:</v>
      </c>
      <c r="B38" s="36">
        <f>Branches!L66</f>
        <v>2.5</v>
      </c>
      <c r="C38" s="76" t="str">
        <f>Branches!M66</f>
        <v/>
      </c>
      <c r="D38" s="76" t="str">
        <f>Branches!O66</f>
        <v/>
      </c>
      <c r="E38" s="76" t="str">
        <f>Branches!P66</f>
        <v/>
      </c>
      <c r="F38" s="76" t="str">
        <f>Branches!R66</f>
        <v/>
      </c>
      <c r="G38" s="76" t="str">
        <f>Branches!S66</f>
        <v/>
      </c>
      <c r="H38" s="76" t="str">
        <f>Branches!U66</f>
        <v/>
      </c>
    </row>
    <row r="39" hidden="1">
      <c r="A39" s="116" t="str">
        <f>Branches!J67</f>
        <v>Hours Needed for Service Points: </v>
      </c>
      <c r="B39" s="36">
        <f>Branches!L67</f>
        <v>140</v>
      </c>
      <c r="C39" s="76" t="str">
        <f>Branches!M67</f>
        <v/>
      </c>
      <c r="D39" s="76" t="str">
        <f>Branches!O67</f>
        <v/>
      </c>
      <c r="E39" s="76" t="str">
        <f>Branches!P67</f>
        <v/>
      </c>
      <c r="F39" s="76" t="str">
        <f>Branches!R67</f>
        <v/>
      </c>
      <c r="G39" s="76" t="str">
        <f>Branches!S67</f>
        <v/>
      </c>
      <c r="H39" s="76" t="str">
        <f>Branches!U67</f>
        <v/>
      </c>
    </row>
    <row r="40" hidden="1">
      <c r="A40" s="116" t="str">
        <f>Branches!J68</f>
        <v>Ratio of Available Staff Hours to Service Hours:</v>
      </c>
      <c r="B40" s="36">
        <f>Branches!L68</f>
        <v>0.964</v>
      </c>
      <c r="C40" s="76" t="str">
        <f>Branches!M68</f>
        <v/>
      </c>
      <c r="D40" s="76" t="str">
        <f>Branches!O68</f>
        <v/>
      </c>
      <c r="E40" s="76" t="str">
        <f>Branches!P68</f>
        <v/>
      </c>
      <c r="F40" s="76" t="str">
        <f>Branches!R68</f>
        <v/>
      </c>
      <c r="G40" s="76" t="str">
        <f>Branches!S68</f>
        <v/>
      </c>
      <c r="H40" s="76" t="str">
        <f>Branches!U68</f>
        <v/>
      </c>
    </row>
    <row r="41" ht="10.5" customHeight="1"/>
    <row r="42" ht="10.5" customHeight="1"/>
    <row r="43">
      <c r="A43" s="123" t="s">
        <v>75</v>
      </c>
      <c r="C43" s="7" t="s">
        <v>97</v>
      </c>
      <c r="D43" s="76">
        <f>Branches!L98</f>
        <v>-1266</v>
      </c>
    </row>
    <row r="44">
      <c r="A44" s="93" t="str">
        <f>Branches!J86</f>
        <v>Public Service</v>
      </c>
      <c r="B44" s="93" t="str">
        <f>Branches!L86</f>
        <v/>
      </c>
      <c r="C44" s="93" t="str">
        <f>Branches!M86</f>
        <v>Community Engagement</v>
      </c>
      <c r="D44" s="93" t="str">
        <f>Branches!O86</f>
        <v/>
      </c>
      <c r="E44" s="93" t="str">
        <f>Branches!P86</f>
        <v>Collections</v>
      </c>
      <c r="F44" s="93" t="str">
        <f>Branches!R86</f>
        <v/>
      </c>
      <c r="G44" s="93" t="str">
        <f>Branches!S86</f>
        <v>Materials Handling</v>
      </c>
      <c r="H44" s="93" t="str">
        <f>Branches!U86</f>
        <v/>
      </c>
      <c r="I44" s="94" t="s">
        <v>98</v>
      </c>
      <c r="J44" s="93"/>
    </row>
    <row r="45">
      <c r="A45" s="95" t="str">
        <f>Branches!J87</f>
        <v>Hours Open/Year:</v>
      </c>
      <c r="B45" s="96">
        <f>Branches!L87</f>
        <v>2772</v>
      </c>
      <c r="C45" s="97" t="str">
        <f>Branches!M87</f>
        <v>Number of Programs</v>
      </c>
      <c r="D45" s="97">
        <f>Branches!O87</f>
        <v>292</v>
      </c>
      <c r="E45" s="98" t="str">
        <f>Branches!P87</f>
        <v>Collection Size to Staff Time: </v>
      </c>
      <c r="F45" s="99">
        <f>Branches!R87</f>
        <v>0.037</v>
      </c>
      <c r="G45" s="100" t="str">
        <f>Branches!S87</f>
        <v>Number of Check Ins</v>
      </c>
      <c r="H45" s="118">
        <f>Branches!U87</f>
        <v>124472</v>
      </c>
      <c r="I45" s="101" t="str">
        <f>Branches!Y87</f>
        <v>Mgmt Hours Per Staff/Year</v>
      </c>
      <c r="J45" s="101">
        <f>Branches!AA87</f>
        <v>126.372</v>
      </c>
    </row>
    <row r="46">
      <c r="A46" s="102" t="str">
        <f>Branches!J88</f>
        <v>Hours of Staff On Desk (year):</v>
      </c>
      <c r="B46" s="103">
        <f>Branches!L88</f>
        <v>8196</v>
      </c>
      <c r="C46" s="104" t="str">
        <f>Branches!M88</f>
        <v>Time Needed for Programs</v>
      </c>
      <c r="D46" s="104">
        <f>Branches!O88</f>
        <v>1184</v>
      </c>
      <c r="E46" s="105" t="str">
        <f>Branches!P88</f>
        <v/>
      </c>
      <c r="F46" s="105" t="str">
        <f>Branches!R88</f>
        <v/>
      </c>
      <c r="G46" s="106" t="str">
        <f>Branches!S88</f>
        <v>Holds</v>
      </c>
      <c r="H46" s="119">
        <f>Branches!U88</f>
        <v>30218</v>
      </c>
      <c r="I46" s="107" t="str">
        <f>Branches!Y88</f>
        <v>Mgmt Hours Per Staff/Month</v>
      </c>
      <c r="J46" s="107">
        <f>Branches!AA88</f>
        <v>10.531</v>
      </c>
    </row>
    <row r="47">
      <c r="A47" s="102" t="str">
        <f>Branches!J89</f>
        <v>Number of Service Points to Staff:</v>
      </c>
      <c r="B47" s="124">
        <v>2.0</v>
      </c>
      <c r="C47" s="104" t="str">
        <f>Branches!M89</f>
        <v>Number of Outreaches</v>
      </c>
      <c r="D47" s="104">
        <f>Branches!O89</f>
        <v>215</v>
      </c>
      <c r="E47" s="105" t="str">
        <f>Branches!P89</f>
        <v/>
      </c>
      <c r="F47" s="105" t="str">
        <f>Branches!R89</f>
        <v/>
      </c>
      <c r="G47" s="106" t="str">
        <f>Branches!S89</f>
        <v>Total Items to Move</v>
      </c>
      <c r="H47" s="119">
        <f>Branches!U89</f>
        <v>154690</v>
      </c>
      <c r="I47" s="105"/>
      <c r="J47" s="105"/>
    </row>
    <row r="48">
      <c r="A48" s="102" t="str">
        <f>Branches!J90</f>
        <v>Hours Needed for Service Points: </v>
      </c>
      <c r="B48" s="103">
        <f>Branches!L90</f>
        <v>6930</v>
      </c>
      <c r="C48" s="104" t="str">
        <f>Branches!M90</f>
        <v>Time Needed for Outreaches</v>
      </c>
      <c r="D48" s="104">
        <f>Branches!O90</f>
        <v>645</v>
      </c>
      <c r="E48" s="105" t="str">
        <f>Branches!P90</f>
        <v/>
      </c>
      <c r="F48" s="105" t="str">
        <f>Branches!R90</f>
        <v/>
      </c>
      <c r="G48" s="106" t="str">
        <f>Branches!S90</f>
        <v>Items to Shelve Per Staff Hour</v>
      </c>
      <c r="H48" s="120">
        <f>Branches!U90</f>
        <v>70.413</v>
      </c>
      <c r="I48" s="109"/>
      <c r="J48" s="109"/>
    </row>
    <row r="49">
      <c r="A49" s="110" t="str">
        <f>Branches!J91</f>
        <v>Ratio of Available Staff Hours to Service Hours:</v>
      </c>
      <c r="B49" s="111">
        <f>Branches!L91</f>
        <v>1.183</v>
      </c>
      <c r="C49" s="112" t="str">
        <f>Branches!M91</f>
        <v>Available Staff Time to Needed Time</v>
      </c>
      <c r="D49" s="113">
        <f>Branches!O91</f>
        <v>1.361</v>
      </c>
      <c r="E49" s="114" t="str">
        <f>Branches!P91</f>
        <v/>
      </c>
      <c r="F49" s="114" t="str">
        <f>Branches!R91</f>
        <v/>
      </c>
      <c r="G49" s="115" t="str">
        <f>Branches!S91</f>
        <v/>
      </c>
      <c r="H49" s="121" t="str">
        <f>Branches!U91</f>
        <v/>
      </c>
      <c r="I49" s="114"/>
      <c r="J49" s="114"/>
    </row>
    <row r="50" hidden="1">
      <c r="A50" s="116" t="str">
        <f>Branches!J92</f>
        <v>Hours Open/Week:</v>
      </c>
      <c r="B50" s="36">
        <f>Branches!L92</f>
        <v>56</v>
      </c>
      <c r="C50" s="76" t="str">
        <f>Branches!M92</f>
        <v/>
      </c>
      <c r="D50" s="76" t="str">
        <f>Branches!O92</f>
        <v/>
      </c>
      <c r="E50" s="76" t="str">
        <f>Branches!P92</f>
        <v/>
      </c>
      <c r="F50" s="76" t="str">
        <f>Branches!R92</f>
        <v/>
      </c>
      <c r="G50" s="76" t="str">
        <f>Branches!S92</f>
        <v/>
      </c>
      <c r="H50" s="76" t="str">
        <f>Branches!U92</f>
        <v/>
      </c>
    </row>
    <row r="51" hidden="1">
      <c r="A51" s="116" t="str">
        <f>Branches!J93</f>
        <v>Hours of Staff On Desk:</v>
      </c>
      <c r="B51" s="36">
        <f>Branches!L93</f>
        <v>157</v>
      </c>
      <c r="C51" s="76" t="str">
        <f>Branches!M93</f>
        <v/>
      </c>
      <c r="D51" s="76" t="str">
        <f>Branches!O93</f>
        <v/>
      </c>
      <c r="E51" s="76" t="str">
        <f>Branches!P93</f>
        <v/>
      </c>
      <c r="F51" s="76" t="str">
        <f>Branches!R93</f>
        <v/>
      </c>
      <c r="G51" s="76" t="str">
        <f>Branches!S93</f>
        <v/>
      </c>
      <c r="H51" s="76" t="str">
        <f>Branches!U93</f>
        <v/>
      </c>
    </row>
    <row r="52" hidden="1">
      <c r="A52" s="116" t="str">
        <f>Branches!J94</f>
        <v>Number of Service Points to Staff:</v>
      </c>
      <c r="B52" s="36">
        <f>Branches!L94</f>
        <v>2.5</v>
      </c>
      <c r="C52" s="76" t="str">
        <f>Branches!M94</f>
        <v/>
      </c>
      <c r="D52" s="76" t="str">
        <f>Branches!O94</f>
        <v/>
      </c>
      <c r="E52" s="76" t="str">
        <f>Branches!P94</f>
        <v/>
      </c>
      <c r="F52" s="76" t="str">
        <f>Branches!R94</f>
        <v/>
      </c>
      <c r="G52" s="76" t="str">
        <f>Branches!S94</f>
        <v/>
      </c>
      <c r="H52" s="76" t="str">
        <f>Branches!U94</f>
        <v/>
      </c>
    </row>
    <row r="53" hidden="1">
      <c r="A53" s="116" t="str">
        <f>Branches!J95</f>
        <v>Hours Needed for Service Points: </v>
      </c>
      <c r="B53" s="36">
        <f>Branches!L95</f>
        <v>140</v>
      </c>
      <c r="C53" s="76" t="str">
        <f>Branches!M95</f>
        <v/>
      </c>
      <c r="D53" s="76" t="str">
        <f>Branches!O95</f>
        <v/>
      </c>
      <c r="E53" s="76" t="str">
        <f>Branches!P95</f>
        <v/>
      </c>
      <c r="F53" s="76" t="str">
        <f>Branches!R95</f>
        <v/>
      </c>
      <c r="G53" s="76" t="str">
        <f>Branches!S95</f>
        <v/>
      </c>
      <c r="H53" s="76" t="str">
        <f>Branches!U95</f>
        <v/>
      </c>
    </row>
    <row r="54" hidden="1">
      <c r="A54" s="116" t="str">
        <f>Branches!J96</f>
        <v>Ratio of Available Staff Hours to Service Hours:</v>
      </c>
      <c r="B54" s="36">
        <f>Branches!L96</f>
        <v>1.121</v>
      </c>
      <c r="C54" s="76" t="str">
        <f>Branches!M96</f>
        <v/>
      </c>
      <c r="D54" s="76" t="str">
        <f>Branches!O96</f>
        <v/>
      </c>
      <c r="E54" s="76" t="str">
        <f>Branches!P96</f>
        <v/>
      </c>
      <c r="F54" s="76" t="str">
        <f>Branches!R96</f>
        <v/>
      </c>
      <c r="G54" s="76" t="str">
        <f>Branches!S96</f>
        <v/>
      </c>
      <c r="H54" s="76" t="str">
        <f>Branches!U96</f>
        <v/>
      </c>
    </row>
    <row r="55" ht="10.5" customHeight="1"/>
    <row r="56" ht="10.5" customHeight="1">
      <c r="A56" s="4"/>
    </row>
  </sheetData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